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DieseArbeitsmappe" defaultThemeVersion="124226"/>
  <bookViews>
    <workbookView xWindow="120" yWindow="105" windowWidth="15120" windowHeight="8010"/>
  </bookViews>
  <sheets>
    <sheet name="Anwendung" sheetId="8" r:id="rId1"/>
    <sheet name="Nährstoffsituation Betrieb" sheetId="1" r:id="rId2"/>
    <sheet name="Nährstoffanfall" sheetId="2" state="hidden" r:id="rId3"/>
    <sheet name="Gülle" sheetId="6" state="hidden" r:id="rId4"/>
    <sheet name="Nährstoffverwertbarkeit Kultur" sheetId="4" state="hidden" r:id="rId5"/>
    <sheet name="Zuschläge+Abzüge" sheetId="5" state="hidden" r:id="rId6"/>
    <sheet name="eigene Analysen" sheetId="7" r:id="rId7"/>
  </sheets>
  <definedNames>
    <definedName name="_xlnm._FilterDatabase" localSheetId="1" hidden="1">'Nährstoffsituation Betrieb'!$C$6</definedName>
    <definedName name="Acker">'Nährstoffverwertbarkeit Kultur'!$A$3:$I$25</definedName>
    <definedName name="_xlnm.Print_Area" localSheetId="1">'Nährstoffsituation Betrieb'!$B$2:$I$50,'Nährstoffsituation Betrieb'!$P$2:$W$50,'Nährstoffsituation Betrieb'!$AE$2:$AL$50,'Nährstoffsituation Betrieb'!$AT$2:$BA$50,'Nährstoffsituation Betrieb'!$BI$2:$BP$50</definedName>
    <definedName name="Grünland">'Nährstoffverwertbarkeit Kultur'!$A$32:$J$38</definedName>
    <definedName name="Gülle">Gülle!$A$2:$H$60</definedName>
    <definedName name="Tiere">Nährstoffanfall!$A$3:$M$139</definedName>
  </definedNames>
  <calcPr calcId="125725"/>
</workbook>
</file>

<file path=xl/calcChain.xml><?xml version="1.0" encoding="utf-8"?>
<calcChain xmlns="http://schemas.openxmlformats.org/spreadsheetml/2006/main">
  <c r="BI25" i="1"/>
  <c r="BI26"/>
  <c r="BI27"/>
  <c r="BI28"/>
  <c r="BI24"/>
  <c r="BN42"/>
  <c r="BO42"/>
  <c r="BP42"/>
  <c r="BN43"/>
  <c r="BO43"/>
  <c r="BP43"/>
  <c r="BN44"/>
  <c r="BO44"/>
  <c r="BP44"/>
  <c r="BN45"/>
  <c r="BO45"/>
  <c r="BP45"/>
  <c r="BO41"/>
  <c r="BP41" s="1"/>
  <c r="BN34"/>
  <c r="BO34"/>
  <c r="BP34"/>
  <c r="BN35"/>
  <c r="BO35"/>
  <c r="BP35"/>
  <c r="BN36"/>
  <c r="BO36"/>
  <c r="BP36"/>
  <c r="BN37"/>
  <c r="BO37"/>
  <c r="BP37"/>
  <c r="BP33"/>
  <c r="BO33"/>
  <c r="BN33"/>
  <c r="AY42"/>
  <c r="AZ42"/>
  <c r="BA42"/>
  <c r="AY43"/>
  <c r="AZ43"/>
  <c r="BA43"/>
  <c r="AY44"/>
  <c r="AZ44"/>
  <c r="BA44"/>
  <c r="AY45"/>
  <c r="AZ45"/>
  <c r="BA45"/>
  <c r="AZ41"/>
  <c r="BA41" s="1"/>
  <c r="AY34"/>
  <c r="AZ34"/>
  <c r="BA34"/>
  <c r="AY35"/>
  <c r="AZ35"/>
  <c r="BA35"/>
  <c r="AY36"/>
  <c r="AZ36"/>
  <c r="BA36"/>
  <c r="AY37"/>
  <c r="AZ37"/>
  <c r="BA37"/>
  <c r="BA33"/>
  <c r="AY33"/>
  <c r="AJ42"/>
  <c r="AK42"/>
  <c r="AL42"/>
  <c r="AJ43"/>
  <c r="AK43"/>
  <c r="AL43"/>
  <c r="AJ44"/>
  <c r="AK44"/>
  <c r="AL44"/>
  <c r="AJ45"/>
  <c r="AK45"/>
  <c r="AL45"/>
  <c r="AK41"/>
  <c r="AL41" s="1"/>
  <c r="AJ41"/>
  <c r="AJ34"/>
  <c r="AK34"/>
  <c r="AL34"/>
  <c r="AJ35"/>
  <c r="AK35"/>
  <c r="AL35"/>
  <c r="AJ36"/>
  <c r="AK36"/>
  <c r="AL36"/>
  <c r="AJ37"/>
  <c r="AK37"/>
  <c r="AL37"/>
  <c r="AL33"/>
  <c r="AJ33"/>
  <c r="U42"/>
  <c r="V42"/>
  <c r="W42"/>
  <c r="U43"/>
  <c r="V43"/>
  <c r="W43"/>
  <c r="U44"/>
  <c r="V44"/>
  <c r="W44"/>
  <c r="U45"/>
  <c r="V45"/>
  <c r="W45"/>
  <c r="W41"/>
  <c r="U41"/>
  <c r="U34"/>
  <c r="V34"/>
  <c r="W34"/>
  <c r="U35"/>
  <c r="V35"/>
  <c r="W35"/>
  <c r="U36"/>
  <c r="V36"/>
  <c r="W36"/>
  <c r="U37"/>
  <c r="V37"/>
  <c r="W37"/>
  <c r="W33"/>
  <c r="U33"/>
  <c r="G42"/>
  <c r="H42"/>
  <c r="I42"/>
  <c r="G43"/>
  <c r="H43"/>
  <c r="I43"/>
  <c r="G44"/>
  <c r="H44"/>
  <c r="I44"/>
  <c r="G45"/>
  <c r="H45"/>
  <c r="I45"/>
  <c r="I34"/>
  <c r="I35"/>
  <c r="I36"/>
  <c r="I37"/>
  <c r="G34"/>
  <c r="G35"/>
  <c r="G36"/>
  <c r="G37"/>
  <c r="S17"/>
  <c r="S18"/>
  <c r="S16"/>
  <c r="AU42"/>
  <c r="AU43"/>
  <c r="AU44"/>
  <c r="AU45"/>
  <c r="AU41"/>
  <c r="BP25"/>
  <c r="BP26"/>
  <c r="BP27"/>
  <c r="BP28"/>
  <c r="BP24"/>
  <c r="BN25"/>
  <c r="BN26"/>
  <c r="BN27"/>
  <c r="BN28"/>
  <c r="BN24"/>
  <c r="BK21"/>
  <c r="BP8"/>
  <c r="BP9"/>
  <c r="BP10"/>
  <c r="BP11"/>
  <c r="BP12"/>
  <c r="BP7"/>
  <c r="BN8"/>
  <c r="BN9"/>
  <c r="BN10"/>
  <c r="BN11"/>
  <c r="BN12"/>
  <c r="BN7"/>
  <c r="BA25"/>
  <c r="BA26"/>
  <c r="BA27"/>
  <c r="BA28"/>
  <c r="BA24"/>
  <c r="AY25"/>
  <c r="AY26"/>
  <c r="AY27"/>
  <c r="AY28"/>
  <c r="AY24"/>
  <c r="BA8"/>
  <c r="BA9"/>
  <c r="BA10"/>
  <c r="BA11"/>
  <c r="BA12"/>
  <c r="BA7"/>
  <c r="AY8"/>
  <c r="AY9"/>
  <c r="AY10"/>
  <c r="AY11"/>
  <c r="AY12"/>
  <c r="AY7"/>
  <c r="AL25"/>
  <c r="AL26"/>
  <c r="AL27"/>
  <c r="AL28"/>
  <c r="AL24"/>
  <c r="AJ26"/>
  <c r="AJ27"/>
  <c r="AJ28"/>
  <c r="AJ24"/>
  <c r="AL8"/>
  <c r="AL9"/>
  <c r="AL10"/>
  <c r="AL12"/>
  <c r="AJ8"/>
  <c r="AJ9"/>
  <c r="AJ10"/>
  <c r="AJ12"/>
  <c r="W26"/>
  <c r="W27"/>
  <c r="W28"/>
  <c r="U26"/>
  <c r="U27"/>
  <c r="U28"/>
  <c r="W8"/>
  <c r="U8"/>
  <c r="L25"/>
  <c r="L26"/>
  <c r="L27"/>
  <c r="L24"/>
  <c r="K28"/>
  <c r="K26"/>
  <c r="K27"/>
  <c r="K24"/>
  <c r="K25"/>
  <c r="I8"/>
  <c r="I9"/>
  <c r="I10"/>
  <c r="I11"/>
  <c r="G8"/>
  <c r="G9"/>
  <c r="G10"/>
  <c r="G11"/>
  <c r="G12"/>
  <c r="I12"/>
  <c r="C44" i="6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B45"/>
  <c r="B46"/>
  <c r="B47"/>
  <c r="B48"/>
  <c r="B49"/>
  <c r="B44"/>
  <c r="AK25" i="1"/>
  <c r="AK26"/>
  <c r="AK27"/>
  <c r="AK28"/>
  <c r="AK24"/>
  <c r="V25"/>
  <c r="W25" s="1"/>
  <c r="V26"/>
  <c r="V27"/>
  <c r="V28"/>
  <c r="T25"/>
  <c r="T26"/>
  <c r="T27"/>
  <c r="T28"/>
  <c r="V24"/>
  <c r="BM42"/>
  <c r="BM43"/>
  <c r="BM44"/>
  <c r="BM45"/>
  <c r="BM41"/>
  <c r="BN41" s="1"/>
  <c r="BJ42"/>
  <c r="BJ43"/>
  <c r="BJ44"/>
  <c r="BJ45"/>
  <c r="BJ41"/>
  <c r="BM34"/>
  <c r="BM35"/>
  <c r="BM36"/>
  <c r="BM37"/>
  <c r="BM33"/>
  <c r="BJ34"/>
  <c r="BJ35"/>
  <c r="BJ36"/>
  <c r="BJ37"/>
  <c r="BJ33"/>
  <c r="BR25"/>
  <c r="BS25"/>
  <c r="BR26"/>
  <c r="BS26"/>
  <c r="BR27"/>
  <c r="BS27"/>
  <c r="BR28"/>
  <c r="BS28"/>
  <c r="BS24"/>
  <c r="BR24"/>
  <c r="BO25"/>
  <c r="BO26"/>
  <c r="BO27"/>
  <c r="BO28"/>
  <c r="BO24"/>
  <c r="BM25"/>
  <c r="BM26"/>
  <c r="BM27"/>
  <c r="BT27" s="1"/>
  <c r="BM28"/>
  <c r="BM24"/>
  <c r="BJ25"/>
  <c r="BJ26"/>
  <c r="BJ27"/>
  <c r="BJ28"/>
  <c r="BJ24"/>
  <c r="BO17"/>
  <c r="BO18"/>
  <c r="BO16"/>
  <c r="BM17"/>
  <c r="BM18"/>
  <c r="BM16"/>
  <c r="BL17"/>
  <c r="BP17" s="1"/>
  <c r="BL18"/>
  <c r="BN18" s="1"/>
  <c r="BL16"/>
  <c r="BP16" s="1"/>
  <c r="BJ17"/>
  <c r="BJ18"/>
  <c r="BJ16"/>
  <c r="BO8"/>
  <c r="BO9"/>
  <c r="BO10"/>
  <c r="BO11"/>
  <c r="BO12"/>
  <c r="BO7"/>
  <c r="BM8"/>
  <c r="BM9"/>
  <c r="BM10"/>
  <c r="BM11"/>
  <c r="BM12"/>
  <c r="BM7"/>
  <c r="BJ8"/>
  <c r="BJ9"/>
  <c r="BJ10"/>
  <c r="BJ11"/>
  <c r="BJ12"/>
  <c r="BJ7"/>
  <c r="AX42"/>
  <c r="AX43"/>
  <c r="AX44"/>
  <c r="AX45"/>
  <c r="AX41"/>
  <c r="AY41" s="1"/>
  <c r="AZ33"/>
  <c r="AX34"/>
  <c r="AX35"/>
  <c r="AX36"/>
  <c r="AX37"/>
  <c r="AX33"/>
  <c r="AU34"/>
  <c r="AU35"/>
  <c r="AU36"/>
  <c r="AU37"/>
  <c r="AU33"/>
  <c r="BC25"/>
  <c r="BD25"/>
  <c r="BC26"/>
  <c r="BD26"/>
  <c r="BC27"/>
  <c r="BD27"/>
  <c r="BC28"/>
  <c r="BD28"/>
  <c r="BD24"/>
  <c r="BC24"/>
  <c r="AZ25"/>
  <c r="AZ26"/>
  <c r="AZ27"/>
  <c r="AZ28"/>
  <c r="AZ24"/>
  <c r="BA29" s="1"/>
  <c r="AX25"/>
  <c r="AX26"/>
  <c r="AX27"/>
  <c r="BE27" s="1"/>
  <c r="AX28"/>
  <c r="BE28" s="1"/>
  <c r="AX24"/>
  <c r="BE24" s="1"/>
  <c r="AU25"/>
  <c r="AU26"/>
  <c r="AU27"/>
  <c r="AU28"/>
  <c r="AU24"/>
  <c r="AZ17"/>
  <c r="AZ18"/>
  <c r="AZ16"/>
  <c r="AX17"/>
  <c r="AX18"/>
  <c r="AX16"/>
  <c r="AZ8"/>
  <c r="AZ9"/>
  <c r="AZ10"/>
  <c r="AZ11"/>
  <c r="AZ12"/>
  <c r="AZ7"/>
  <c r="AZ13" s="1"/>
  <c r="AX8"/>
  <c r="AX9"/>
  <c r="AX10"/>
  <c r="AX11"/>
  <c r="AX12"/>
  <c r="AX7"/>
  <c r="AU8"/>
  <c r="AU9"/>
  <c r="AU10"/>
  <c r="AU11"/>
  <c r="AU12"/>
  <c r="AU7"/>
  <c r="AV21" s="1"/>
  <c r="AT25"/>
  <c r="AT26"/>
  <c r="AT27"/>
  <c r="AT28"/>
  <c r="AU17"/>
  <c r="AU18"/>
  <c r="AU16"/>
  <c r="AT24"/>
  <c r="AI42"/>
  <c r="AI43"/>
  <c r="AI44"/>
  <c r="AI45"/>
  <c r="AI41"/>
  <c r="AF42"/>
  <c r="AF43"/>
  <c r="AF44"/>
  <c r="AF45"/>
  <c r="AF41"/>
  <c r="AI34"/>
  <c r="AI35"/>
  <c r="AI36"/>
  <c r="AI37"/>
  <c r="AI33"/>
  <c r="AK33"/>
  <c r="AF34"/>
  <c r="AF35"/>
  <c r="AF36"/>
  <c r="AF37"/>
  <c r="AF33"/>
  <c r="AN25"/>
  <c r="AJ25" s="1"/>
  <c r="AN26"/>
  <c r="AN27"/>
  <c r="AN28"/>
  <c r="AO25"/>
  <c r="AO26"/>
  <c r="AO27"/>
  <c r="AO28"/>
  <c r="AO24"/>
  <c r="AN24"/>
  <c r="AI25"/>
  <c r="AI26"/>
  <c r="AP26" s="1"/>
  <c r="AI27"/>
  <c r="AP27" s="1"/>
  <c r="AI28"/>
  <c r="AI24"/>
  <c r="AF25"/>
  <c r="AF26"/>
  <c r="AF27"/>
  <c r="AF28"/>
  <c r="AF24"/>
  <c r="AE25"/>
  <c r="AE26"/>
  <c r="AE27"/>
  <c r="AE28"/>
  <c r="AE24"/>
  <c r="AK17"/>
  <c r="AK18"/>
  <c r="AK16"/>
  <c r="AI17"/>
  <c r="AI18"/>
  <c r="AI16"/>
  <c r="AF17"/>
  <c r="AF18"/>
  <c r="AF16"/>
  <c r="AH17"/>
  <c r="AJ17" s="1"/>
  <c r="AH18"/>
  <c r="AL18" s="1"/>
  <c r="AH16"/>
  <c r="AL16" s="1"/>
  <c r="AK8"/>
  <c r="AK9"/>
  <c r="AK10"/>
  <c r="AK11"/>
  <c r="AL11" s="1"/>
  <c r="AK12"/>
  <c r="AK7"/>
  <c r="AL7" s="1"/>
  <c r="AI8"/>
  <c r="AI9"/>
  <c r="AI10"/>
  <c r="AI11"/>
  <c r="AJ11" s="1"/>
  <c r="AI12"/>
  <c r="AI7"/>
  <c r="AJ7" s="1"/>
  <c r="AF8"/>
  <c r="AF9"/>
  <c r="AF10"/>
  <c r="AF11"/>
  <c r="AG21" s="1"/>
  <c r="AF12"/>
  <c r="AF7"/>
  <c r="V41"/>
  <c r="T42"/>
  <c r="T43"/>
  <c r="T44"/>
  <c r="T45"/>
  <c r="T41"/>
  <c r="Q42"/>
  <c r="Q43"/>
  <c r="Q44"/>
  <c r="Q45"/>
  <c r="Q41"/>
  <c r="V33"/>
  <c r="T34"/>
  <c r="T35"/>
  <c r="T36"/>
  <c r="T37"/>
  <c r="T33"/>
  <c r="Q34"/>
  <c r="Q35"/>
  <c r="Q36"/>
  <c r="Q37"/>
  <c r="Q33"/>
  <c r="Z25"/>
  <c r="Z26"/>
  <c r="Z27"/>
  <c r="Z28"/>
  <c r="Z24"/>
  <c r="Y25"/>
  <c r="Y26"/>
  <c r="Y27"/>
  <c r="Y28"/>
  <c r="Y24"/>
  <c r="AA26"/>
  <c r="AA28"/>
  <c r="T24"/>
  <c r="AA24" s="1"/>
  <c r="P25"/>
  <c r="P26"/>
  <c r="P27"/>
  <c r="P28"/>
  <c r="P24"/>
  <c r="Q27"/>
  <c r="Q28"/>
  <c r="Q26"/>
  <c r="Q25"/>
  <c r="Q24"/>
  <c r="V17"/>
  <c r="V18"/>
  <c r="V16"/>
  <c r="T17"/>
  <c r="T18"/>
  <c r="T16"/>
  <c r="Q18"/>
  <c r="Q17"/>
  <c r="Q16"/>
  <c r="V8"/>
  <c r="V9"/>
  <c r="W9" s="1"/>
  <c r="V10"/>
  <c r="W10" s="1"/>
  <c r="V11"/>
  <c r="W11" s="1"/>
  <c r="V12"/>
  <c r="W12" s="1"/>
  <c r="V7"/>
  <c r="W7" s="1"/>
  <c r="T8"/>
  <c r="T9"/>
  <c r="U9" s="1"/>
  <c r="T10"/>
  <c r="U10" s="1"/>
  <c r="T11"/>
  <c r="U11" s="1"/>
  <c r="T12"/>
  <c r="U12" s="1"/>
  <c r="T7"/>
  <c r="U7" s="1"/>
  <c r="Q8"/>
  <c r="Q9"/>
  <c r="Q10"/>
  <c r="Q11"/>
  <c r="Q12"/>
  <c r="R21" s="1"/>
  <c r="Q7"/>
  <c r="BP38"/>
  <c r="BN38"/>
  <c r="BT28"/>
  <c r="BT24"/>
  <c r="BA38"/>
  <c r="BE26"/>
  <c r="AW18"/>
  <c r="BA18" s="1"/>
  <c r="AW17"/>
  <c r="AY17" s="1"/>
  <c r="AW16"/>
  <c r="BA16" s="1"/>
  <c r="BA13"/>
  <c r="AA25"/>
  <c r="W18"/>
  <c r="F42"/>
  <c r="F43"/>
  <c r="F44"/>
  <c r="F45"/>
  <c r="H41"/>
  <c r="I41" s="1"/>
  <c r="F41"/>
  <c r="G41" s="1"/>
  <c r="C42"/>
  <c r="C43"/>
  <c r="C44"/>
  <c r="C45"/>
  <c r="C41"/>
  <c r="F34"/>
  <c r="H34"/>
  <c r="F35"/>
  <c r="H35"/>
  <c r="F36"/>
  <c r="H36"/>
  <c r="F37"/>
  <c r="H37"/>
  <c r="C34"/>
  <c r="C35"/>
  <c r="C36"/>
  <c r="C37"/>
  <c r="H33"/>
  <c r="I33" s="1"/>
  <c r="F33"/>
  <c r="G33" s="1"/>
  <c r="C33"/>
  <c r="L28"/>
  <c r="H25"/>
  <c r="I25" s="1"/>
  <c r="H26"/>
  <c r="I26" s="1"/>
  <c r="H27"/>
  <c r="I27" s="1"/>
  <c r="H28"/>
  <c r="I28" s="1"/>
  <c r="H24"/>
  <c r="I24" s="1"/>
  <c r="F25"/>
  <c r="F26"/>
  <c r="F27"/>
  <c r="F28"/>
  <c r="F24"/>
  <c r="B25"/>
  <c r="B26"/>
  <c r="B27"/>
  <c r="B28"/>
  <c r="G28" l="1"/>
  <c r="G27"/>
  <c r="U24"/>
  <c r="G25"/>
  <c r="G26"/>
  <c r="BO38"/>
  <c r="AJ16"/>
  <c r="BN16"/>
  <c r="BP18"/>
  <c r="AL17"/>
  <c r="BN17"/>
  <c r="U17"/>
  <c r="BA17"/>
  <c r="AJ18"/>
  <c r="AK19"/>
  <c r="W17"/>
  <c r="U16"/>
  <c r="G24"/>
  <c r="W16"/>
  <c r="AY16"/>
  <c r="AJ13"/>
  <c r="BN19"/>
  <c r="U18"/>
  <c r="U19" s="1"/>
  <c r="AY18"/>
  <c r="AZ19"/>
  <c r="AZ21" s="1"/>
  <c r="V29"/>
  <c r="U25"/>
  <c r="W24"/>
  <c r="W29" s="1"/>
  <c r="V19"/>
  <c r="U13"/>
  <c r="AL13"/>
  <c r="W13"/>
  <c r="AK13"/>
  <c r="AK21" s="1"/>
  <c r="AY13"/>
  <c r="BO29"/>
  <c r="BP13"/>
  <c r="BN13"/>
  <c r="AL29"/>
  <c r="BO13"/>
  <c r="BO19"/>
  <c r="V13"/>
  <c r="BN46"/>
  <c r="G38"/>
  <c r="AJ38"/>
  <c r="AK38"/>
  <c r="AK46"/>
  <c r="BP46"/>
  <c r="U38"/>
  <c r="AZ46"/>
  <c r="BO46"/>
  <c r="AL38"/>
  <c r="AY38"/>
  <c r="AL46"/>
  <c r="BA46"/>
  <c r="V38"/>
  <c r="AZ38"/>
  <c r="W38"/>
  <c r="AJ46"/>
  <c r="AY46"/>
  <c r="W46"/>
  <c r="U46"/>
  <c r="V46"/>
  <c r="AY29"/>
  <c r="BN29"/>
  <c r="AK29"/>
  <c r="BP29"/>
  <c r="AZ29"/>
  <c r="H29"/>
  <c r="I46"/>
  <c r="G46"/>
  <c r="H46"/>
  <c r="I38"/>
  <c r="H38"/>
  <c r="AL19"/>
  <c r="AJ19"/>
  <c r="AA27"/>
  <c r="BT26"/>
  <c r="BT25"/>
  <c r="BE25"/>
  <c r="AP25"/>
  <c r="AP24"/>
  <c r="AP28"/>
  <c r="U29" l="1"/>
  <c r="U50" s="1"/>
  <c r="BN49"/>
  <c r="BP49"/>
  <c r="AJ21"/>
  <c r="BN21"/>
  <c r="BO21"/>
  <c r="V21"/>
  <c r="W19"/>
  <c r="W21" s="1"/>
  <c r="W49" s="1"/>
  <c r="AL21"/>
  <c r="AL49" s="1"/>
  <c r="BA19"/>
  <c r="BA21" s="1"/>
  <c r="BA49" s="1"/>
  <c r="AJ29"/>
  <c r="AJ50" s="1"/>
  <c r="U21"/>
  <c r="AY19"/>
  <c r="AY21" s="1"/>
  <c r="AY49" s="1"/>
  <c r="BP19"/>
  <c r="BP21" s="1"/>
  <c r="AY50"/>
  <c r="BN50"/>
  <c r="G29"/>
  <c r="M28"/>
  <c r="B24"/>
  <c r="M25"/>
  <c r="M26"/>
  <c r="M27"/>
  <c r="M24"/>
  <c r="C25"/>
  <c r="C26"/>
  <c r="C27"/>
  <c r="C28"/>
  <c r="C24"/>
  <c r="H17"/>
  <c r="H18"/>
  <c r="H16"/>
  <c r="F17"/>
  <c r="F18"/>
  <c r="F16"/>
  <c r="E17"/>
  <c r="E18"/>
  <c r="E16"/>
  <c r="C17"/>
  <c r="C18"/>
  <c r="C16"/>
  <c r="H12"/>
  <c r="F12"/>
  <c r="C9"/>
  <c r="C10"/>
  <c r="C11"/>
  <c r="C12"/>
  <c r="H8"/>
  <c r="H9"/>
  <c r="H10"/>
  <c r="H11"/>
  <c r="F8"/>
  <c r="F9"/>
  <c r="F10"/>
  <c r="F11"/>
  <c r="H7"/>
  <c r="I7" s="1"/>
  <c r="F7"/>
  <c r="G7" s="1"/>
  <c r="C8"/>
  <c r="C7"/>
  <c r="U49" l="1"/>
  <c r="G17"/>
  <c r="I17"/>
  <c r="D21"/>
  <c r="G16"/>
  <c r="I16"/>
  <c r="I18"/>
  <c r="G18"/>
  <c r="AJ49"/>
  <c r="G13"/>
  <c r="I13"/>
  <c r="H13"/>
  <c r="I29"/>
  <c r="H19"/>
  <c r="AK49" l="1"/>
  <c r="BO49"/>
  <c r="G19"/>
  <c r="G21" s="1"/>
  <c r="AZ49"/>
  <c r="V49"/>
  <c r="G50"/>
  <c r="I19"/>
  <c r="I21" s="1"/>
  <c r="I49" s="1"/>
  <c r="H21"/>
  <c r="H49" l="1"/>
  <c r="G49"/>
</calcChain>
</file>

<file path=xl/sharedStrings.xml><?xml version="1.0" encoding="utf-8"?>
<sst xmlns="http://schemas.openxmlformats.org/spreadsheetml/2006/main" count="591" uniqueCount="227">
  <si>
    <t>Kategorie</t>
  </si>
  <si>
    <t>Kälberaufzucht</t>
  </si>
  <si>
    <t>N</t>
  </si>
  <si>
    <t>P</t>
  </si>
  <si>
    <t>Jungrinderaufzucht; konventionell</t>
  </si>
  <si>
    <t>Jungrinderaufzucht; extensiv</t>
  </si>
  <si>
    <t>Jungrinderaufzucht; mit Weide</t>
  </si>
  <si>
    <t>Jungrinderaufzucht; Stallhaltung</t>
  </si>
  <si>
    <t>Milcherzeugung; Weide; 6.000 kg</t>
  </si>
  <si>
    <t>Milcherzeugung; Weide; 8.000 kg</t>
  </si>
  <si>
    <t>Milcherzeugung; Weide; 10.000 kg</t>
  </si>
  <si>
    <t>Milcherzeugung; GL; Heu; 6.000 kg</t>
  </si>
  <si>
    <t>Milcherzeugung; GL; Heu; 8.000 kg</t>
  </si>
  <si>
    <t>Milcherzeugung; GL; Heu; 10.000 kg</t>
  </si>
  <si>
    <t>Milcherzeugung; GL; Heu; 12.000 kg</t>
  </si>
  <si>
    <t>Milcherzeugung; AFu; Weide; 6.000kg</t>
  </si>
  <si>
    <t>Milcherzeugung; AFu; Weide; 8.000kg</t>
  </si>
  <si>
    <t>Milcherzeugung; AFu; Weide; 10.000kg</t>
  </si>
  <si>
    <t>Milcherzeugung; AFu; Weide; 12.000kg</t>
  </si>
  <si>
    <t>Milcherzeugung; AFu; Heu; 6.000 kg</t>
  </si>
  <si>
    <t>Milcherzeugung; AFu; Heu; 8.000 kg</t>
  </si>
  <si>
    <t>Milcherzeugung; AFu; Heu; 10.000 kg</t>
  </si>
  <si>
    <t>Milcherzeugung; AFu; Heu; 12.000 kg</t>
  </si>
  <si>
    <t>Milcherzeugung; AFu; 5.000 kg (leicht)</t>
  </si>
  <si>
    <t>Milcherzeugung; AFu; 7.000 kg (leicht)</t>
  </si>
  <si>
    <t>Milcherzeugung; AFu; 9.000 kg (leicht)</t>
  </si>
  <si>
    <t>Jungrindermast, Rosa-Kalbfleisch</t>
  </si>
  <si>
    <t>Kälbermast 50-250 kg LM, 2,1 U p.a.</t>
  </si>
  <si>
    <t>Kälbermast 50-260 kg LM; 1,9 U p.a.</t>
  </si>
  <si>
    <t>Bullenmast bis 675 kg (19 Mon)</t>
  </si>
  <si>
    <t>Bullenmast bis 750 kg (ab Kalb 45 kg)</t>
  </si>
  <si>
    <t>Bullenmast bis 750 kg (ab 80 kg)</t>
  </si>
  <si>
    <t>Bullenmast bis 750 kg (ab 210 kg)</t>
  </si>
  <si>
    <t>Mutterkuh; 6 Mon Säugezeit; 200 kg Absetzer</t>
  </si>
  <si>
    <t>Mutterkuh; 6 Mon Säugezeit; 230 kg Absetzer</t>
  </si>
  <si>
    <t>Mutterkuh 9 Mon Säugezeit; 340 kg Absetzer</t>
  </si>
  <si>
    <t>Ferkel bis 8 kg; 22 Stk; Universalfutter</t>
  </si>
  <si>
    <t>Ferkel bis 8 kg; 22 Stk; N-P-Reduziert</t>
  </si>
  <si>
    <t>Ferkel bis 8 kg; 22 Stk; stark N-P-reduziert</t>
  </si>
  <si>
    <t>Ferkel bis 8 kg; 25 Stk; Universalfutter</t>
  </si>
  <si>
    <t>Ferkel bis 8 kg; 25 Stk; N-P-Reduziert</t>
  </si>
  <si>
    <t>Ferkel bis 8 kg; 25 Stk; stark N-P-reduziert</t>
  </si>
  <si>
    <t>Ferkel bis 8 kg; 28 Stk; Universalfutter</t>
  </si>
  <si>
    <t>Ferkel bis 8 kg; 28 Stk; N-P-Reduziert</t>
  </si>
  <si>
    <t>Ferkel bis 8 kg; 28 Stk; stark N-P-reduziert</t>
  </si>
  <si>
    <t>Ferkel bis 28 kg; 22 Stk; Universalfutter</t>
  </si>
  <si>
    <t>Ferkel bis 28 kg; 22 Stk; N-P-Reduziert</t>
  </si>
  <si>
    <t>Ferkel bis 28 kg; 22 Stk; stark N-P-reduziert</t>
  </si>
  <si>
    <t>Ferkel bis 28 kg; 25 Stk; Universalfutter</t>
  </si>
  <si>
    <t>Ferkel bis 28 kg; 25 Stk; N-P-Reduziert</t>
  </si>
  <si>
    <t>Ferkel bis 28 kg; 25 Stk; stark N-P-reduziert</t>
  </si>
  <si>
    <t>Ferkel bis 28 kg; 28 Stk; Universalfutter</t>
  </si>
  <si>
    <t>Ferkel bis 28 kg; 28 Stk; N-P-Reduziert</t>
  </si>
  <si>
    <t>Ferkel bis 28 kg; 28 Stk; stark N-P-reduziert</t>
  </si>
  <si>
    <t>Fresseraufzucht 80-210 kg LM, Standard</t>
  </si>
  <si>
    <t>Fresseraufzucht 80-210 kg LM, N-P-Reduziert</t>
  </si>
  <si>
    <t>kg je Sauenplatz und Jahr</t>
  </si>
  <si>
    <t>kg je Tier und Jahr</t>
  </si>
  <si>
    <t>kg je Stallplatz und Jahr</t>
  </si>
  <si>
    <t>Einheit</t>
  </si>
  <si>
    <t>Spez. Ferkelaufzucht; 450g TZ; ab 8 bzw. 15 kg; N-P-reduziert</t>
  </si>
  <si>
    <t>Spez. Ferkelaufzucht; 450g TZ; ab 8 bzw. 15 kg; stark N-P-reduziert</t>
  </si>
  <si>
    <t>Spez. Ferkelaufzucht; 500g TZ; ab 8 bzw. 15 kg; N-P-reduziert</t>
  </si>
  <si>
    <t>Spez. Ferkelaufzucht; 500g TZ; ab 8 bzw. 15 kg; stark N-P-reduziert</t>
  </si>
  <si>
    <t>Spez. Ferkelaufzucht; 500g TZ; 8-28 kg; Universalfutter</t>
  </si>
  <si>
    <t>Spez. Ferkelaufzucht; 450g TZ; 8-28 kg; Universalfutter</t>
  </si>
  <si>
    <t>Jungsauenaufzucht; 28-115 kg; 180 kg Zuwachs; Universalfutter</t>
  </si>
  <si>
    <t>Jungsauenaufzucht; 28-115 kg; 180 kg Zuwachs; N-P-reduziert</t>
  </si>
  <si>
    <t>Jungsaueneingliederung; 95-135 kg; 240 kg Zuwachs; Universalfutter</t>
  </si>
  <si>
    <t>Jungsaueneingliederung; 95-135 kg; 240 kg Zuwachs; N-P-reduziert</t>
  </si>
  <si>
    <t>Mastschwein; 28-118 kg; 700g TZ; Universal</t>
  </si>
  <si>
    <t>Mastschwein; 28-118 kg; 700g TZ; N-P-reduziert</t>
  </si>
  <si>
    <t>Mastschwein; 28-118 kg; 700g TZ; stark N-P-reduziert</t>
  </si>
  <si>
    <t>Mastschwein; 28-118 kg; 750g TZ; Universal</t>
  </si>
  <si>
    <t>Mastschwein; 28-118 kg; 750g TZ; N-P-reduziert</t>
  </si>
  <si>
    <t>Mastschwein; 28-118 kg; 750g TZ; stark N-P-reduziert</t>
  </si>
  <si>
    <t>Mastschwein; 28-118 kg; 850g TZ; Universal</t>
  </si>
  <si>
    <t>Mastschwein; 28-118 kg; 850g TZ; stark N-P-reduziert</t>
  </si>
  <si>
    <t>Mastschwein; 28-118 kg; 950g TZ; Universal</t>
  </si>
  <si>
    <t>Mastschwein; 28-118 kg; 950g TZ; N-P-reduziert</t>
  </si>
  <si>
    <t>Mastschwein; 28-118 kg; 950g TZ; stark N-P-reduziert</t>
  </si>
  <si>
    <t>Jungebermast; 850 gTZ; 50:50; 2,7 U/a; Universalfutter</t>
  </si>
  <si>
    <t>Jungebermast; 850 gTZ; 50:50; 2,7 U/a; N-P-reduziert</t>
  </si>
  <si>
    <t>Eberhaltung; 60 kg Zuwachs p.a.</t>
  </si>
  <si>
    <t>Reitpferd; 500-600 kg; Stall</t>
  </si>
  <si>
    <t>Reitpferd; 500-600 kg; Stall + Weide</t>
  </si>
  <si>
    <t>Reitpony; 300 kg; Stall</t>
  </si>
  <si>
    <t>Reitpony; 300 kg; Stall + Weide</t>
  </si>
  <si>
    <t>Zuchtstute; Großpferd; Stall+Weide; 0,5 Fohlen p.a.</t>
  </si>
  <si>
    <t>Zuchtstute; Pony; Stall + Weide; 0,5 Fohlen p.a.</t>
  </si>
  <si>
    <t>Aufzuchtpferd; Großpferd; 6-36 Mon</t>
  </si>
  <si>
    <t>Aufzuchtpferd; Pony; 6-36 Mon</t>
  </si>
  <si>
    <t>Junghennenaufzucht; Standardfutter</t>
  </si>
  <si>
    <t>Junghennenaufzucht; N-P-reduziert</t>
  </si>
  <si>
    <t>Legehennen; Standardfutter</t>
  </si>
  <si>
    <t>Legehennen; N-P-reduziert</t>
  </si>
  <si>
    <t>Hähnchenmast; &gt;39 Tage; 2,6 kg Zuwachs; Standardfutter</t>
  </si>
  <si>
    <t>Hähnchenmast; &gt;39 Tage; 2,6 kg Zuwachs; N-P-reduziert</t>
  </si>
  <si>
    <t>Hähnchenmast; 34-38 Tage; 2,3 kg Zuwachs; Standardfutter</t>
  </si>
  <si>
    <t>Hähnchenmast; 34-38 Tage; 2,3 kg Zuwachs; N-P-reduziert</t>
  </si>
  <si>
    <t>Hähnchenmast; 30-33 Tage; 1,85 kg Zuwachs; Standardfutter</t>
  </si>
  <si>
    <t>Hähnchenmast; 30-33 Tage; 1,85 kg Zuwachs; N-P-reduziert</t>
  </si>
  <si>
    <t>Hähnchenmast; &lt;29 Tage; 1,55 kg Zuwachs; Standardfutter</t>
  </si>
  <si>
    <t>Hähnchenmast; &lt;29 Tage; 1,55 kg Zuwachs; N-P-reduziert</t>
  </si>
  <si>
    <t>Putenmast; Hähne; bis 21 Wochen; Standardfutter</t>
  </si>
  <si>
    <t>Putenmast; Hähne; bis 21 Wochen; N-P-reduziert</t>
  </si>
  <si>
    <t>Putenmast; Hennen; bis 16 Wochen; Standardfutter</t>
  </si>
  <si>
    <t>Putenmast; Hennen; bis 16 Wochen; N-P-reduziert</t>
  </si>
  <si>
    <t>Putenmast; Hähne ab 6. Woche; Standardfutter</t>
  </si>
  <si>
    <t>Putenmast; Hähne ab 6. Woche; N-P-reduziert</t>
  </si>
  <si>
    <t>Putenmast; Hennen ab 6. Woche; Standardfutter</t>
  </si>
  <si>
    <t>Putenmast; Hennen ab 6. Woche; N-P-reduziert</t>
  </si>
  <si>
    <t>Putenmast; 50:50; Standardfutter</t>
  </si>
  <si>
    <t>Putenmast; 50:50; N-P-reduziert</t>
  </si>
  <si>
    <t>Putenaufzucht bis 5 Wochen; Standardfutter</t>
  </si>
  <si>
    <t>Einstreu</t>
  </si>
  <si>
    <t>Frischmist</t>
  </si>
  <si>
    <t>Gülle</t>
  </si>
  <si>
    <t>Jauche</t>
  </si>
  <si>
    <t>Kälbermist</t>
  </si>
  <si>
    <t>Färsenmist</t>
  </si>
  <si>
    <t>Milchkuhmist</t>
  </si>
  <si>
    <t>Mastbullenmist</t>
  </si>
  <si>
    <t>Sauenmist</t>
  </si>
  <si>
    <t>Pferdemist</t>
  </si>
  <si>
    <t>Schafmist</t>
  </si>
  <si>
    <t>Ziegenmist</t>
  </si>
  <si>
    <t>Kaninchenmist</t>
  </si>
  <si>
    <t>Hähnchenmist</t>
  </si>
  <si>
    <t>Hähnchenmist (RAM)</t>
  </si>
  <si>
    <t>Putenmist</t>
  </si>
  <si>
    <t>Putenmist (RAM)</t>
  </si>
  <si>
    <t>Entenmist</t>
  </si>
  <si>
    <t>Gänsemist</t>
  </si>
  <si>
    <t>Kälbergülle</t>
  </si>
  <si>
    <t>Färsengülle</t>
  </si>
  <si>
    <t>Milchkuhgülle</t>
  </si>
  <si>
    <t>Mastbullengülle</t>
  </si>
  <si>
    <t>Ferkelgülle</t>
  </si>
  <si>
    <t>Ferkelgülle (RAM)</t>
  </si>
  <si>
    <t>Mastschw.-Gülle Tr</t>
  </si>
  <si>
    <t>Mastschw.-Gülle Tr (RAM)</t>
  </si>
  <si>
    <t>Rinderjauche</t>
  </si>
  <si>
    <t>Schweinejauche</t>
  </si>
  <si>
    <t>Raps</t>
  </si>
  <si>
    <t>Brache</t>
  </si>
  <si>
    <t>Mastschw.-Gülle DS</t>
  </si>
  <si>
    <t>Mastschw.-Gülle DS (RAM)</t>
  </si>
  <si>
    <t>Mastschw.-Gülle DS 2ph</t>
  </si>
  <si>
    <t>Mastschw.-Gülle fl</t>
  </si>
  <si>
    <t>Mastschw.-Gülle fl 2ph</t>
  </si>
  <si>
    <t>Mastschw.-Gülle fl (RAM)</t>
  </si>
  <si>
    <t>Mastschw.-Gülle Tr 2ph</t>
  </si>
  <si>
    <t>Sauengülle 2ph</t>
  </si>
  <si>
    <t>Sauengülle Standard</t>
  </si>
  <si>
    <t>Sauengülle RAM</t>
  </si>
  <si>
    <t>Mastschw. Mist</t>
  </si>
  <si>
    <t>Legehennen-HTK</t>
  </si>
  <si>
    <t>Legehennen-HTK (RAM)</t>
  </si>
  <si>
    <t>Hähnchenmist - Masteleterntier - Aufzucht</t>
  </si>
  <si>
    <t>Hähnchenmist - Mastelterntiere</t>
  </si>
  <si>
    <t>Putenmist P-red.</t>
  </si>
  <si>
    <t>Dungart</t>
  </si>
  <si>
    <t>TS [%]</t>
  </si>
  <si>
    <t>N [kg/t] bzw. [kg/m³]</t>
  </si>
  <si>
    <t>NH4-N</t>
  </si>
  <si>
    <t>N-Ausbringverluste gem DüV [%]</t>
  </si>
  <si>
    <t>P2O5 [kg/t] bzw. [kg/m³]</t>
  </si>
  <si>
    <t>K2O [kg/t] bzw. [kg/m³]</t>
  </si>
  <si>
    <t>Weizen 12% RP</t>
  </si>
  <si>
    <t>Weizen 14% RP</t>
  </si>
  <si>
    <t>Weizen 16% RP</t>
  </si>
  <si>
    <t>W-Gerste 12% RP</t>
  </si>
  <si>
    <t>W-Gerste 13% RP</t>
  </si>
  <si>
    <t>Roggen 11% RP</t>
  </si>
  <si>
    <t>Roggen 12% RP</t>
  </si>
  <si>
    <t>Triticale 12% RP</t>
  </si>
  <si>
    <t>Triticale 13% RP</t>
  </si>
  <si>
    <t>S-Gerste 12% RP</t>
  </si>
  <si>
    <t>Hafer 11% RP</t>
  </si>
  <si>
    <t>Hafer 12% RP</t>
  </si>
  <si>
    <t>Körnermais 11%RP</t>
  </si>
  <si>
    <t>Ackerbohne</t>
  </si>
  <si>
    <t>Erbse</t>
  </si>
  <si>
    <t>Lupine blau</t>
  </si>
  <si>
    <t>K</t>
  </si>
  <si>
    <t>Zuckerrübe</t>
  </si>
  <si>
    <t>Silomais</t>
  </si>
  <si>
    <t>HNV 1:x</t>
  </si>
  <si>
    <t>Korn</t>
  </si>
  <si>
    <t>Stroh</t>
  </si>
  <si>
    <t>Name</t>
  </si>
  <si>
    <t>Nummer</t>
  </si>
  <si>
    <t>Acker</t>
  </si>
  <si>
    <t>Grünland</t>
  </si>
  <si>
    <t>Tiere</t>
  </si>
  <si>
    <t>Import</t>
  </si>
  <si>
    <t>Eport</t>
  </si>
  <si>
    <t>ha</t>
  </si>
  <si>
    <t>Ertrag [dt/ha]</t>
  </si>
  <si>
    <t>GL 1 Nutzung</t>
  </si>
  <si>
    <t>GL 2 Nutzung</t>
  </si>
  <si>
    <t>GL 3 Nutzung</t>
  </si>
  <si>
    <t>GL 4 Nutzung</t>
  </si>
  <si>
    <t>GL 5 Nutzung</t>
  </si>
  <si>
    <t>Anzahl Gülle</t>
  </si>
  <si>
    <t>Anzahl Mist</t>
  </si>
  <si>
    <t>Mist / Jauche</t>
  </si>
  <si>
    <t>Anrechnbarkeit 170 kg</t>
  </si>
  <si>
    <t>m³/t</t>
  </si>
  <si>
    <t>Entzug 
[kg N]</t>
  </si>
  <si>
    <t>Entzug 
[kg P]</t>
  </si>
  <si>
    <t>N total</t>
  </si>
  <si>
    <t>N anrechenbar
[kg]</t>
  </si>
  <si>
    <t>P [kg]</t>
  </si>
  <si>
    <t>[dt/ha]</t>
  </si>
  <si>
    <t>Entzug Flächenbewirtschaftung</t>
  </si>
  <si>
    <t>Flächensaldo:</t>
  </si>
  <si>
    <t>- bitte auswählen -</t>
  </si>
  <si>
    <t/>
  </si>
  <si>
    <t>kg Norg / ha LF:</t>
  </si>
  <si>
    <t>Gärrest Test</t>
  </si>
  <si>
    <t>Mastschwein; 28-118 kg; 850g TZ; N-P-reduziert</t>
  </si>
  <si>
    <t>können beschrieben werden</t>
  </si>
  <si>
    <t>können nicht beschrieben werden - Werte sind vorgegeben</t>
  </si>
  <si>
    <t>BG</t>
  </si>
  <si>
    <t>Menge / Anfall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</si>
</sst>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  <numFmt numFmtId="166" formatCode="#,##0.0_ ;\-#,##0.0\ "/>
    <numFmt numFmtId="167" formatCode="#,##0.0"/>
  </numFmts>
  <fonts count="7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  <xf numFmtId="0" fontId="0" fillId="2" borderId="0" xfId="0" applyFill="1"/>
    <xf numFmtId="0" fontId="0" fillId="3" borderId="1" xfId="0" applyFill="1" applyBorder="1"/>
    <xf numFmtId="0" fontId="0" fillId="6" borderId="0" xfId="0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165" fontId="3" fillId="4" borderId="2" xfId="1" applyNumberFormat="1" applyFont="1" applyFill="1" applyBorder="1"/>
    <xf numFmtId="165" fontId="3" fillId="0" borderId="2" xfId="1" applyNumberFormat="1" applyFont="1" applyBorder="1"/>
    <xf numFmtId="165" fontId="3" fillId="8" borderId="2" xfId="1" applyNumberFormat="1" applyFont="1" applyFill="1" applyBorder="1"/>
    <xf numFmtId="0" fontId="4" fillId="0" borderId="0" xfId="0" applyFont="1" applyFill="1" applyAlignment="1">
      <alignment vertical="center" wrapText="1"/>
    </xf>
    <xf numFmtId="0" fontId="0" fillId="0" borderId="0" xfId="0" applyFill="1" applyBorder="1"/>
    <xf numFmtId="0" fontId="1" fillId="0" borderId="0" xfId="0" applyFont="1" applyFill="1"/>
    <xf numFmtId="0" fontId="0" fillId="7" borderId="2" xfId="0" applyFill="1" applyBorder="1"/>
    <xf numFmtId="0" fontId="0" fillId="0" borderId="0" xfId="0" quotePrefix="1"/>
    <xf numFmtId="0" fontId="0" fillId="10" borderId="1" xfId="0" applyFill="1" applyBorder="1"/>
    <xf numFmtId="0" fontId="0" fillId="10" borderId="1" xfId="0" applyFill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6" fillId="2" borderId="0" xfId="0" applyFont="1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  <xf numFmtId="0" fontId="0" fillId="3" borderId="0" xfId="0" applyFill="1"/>
    <xf numFmtId="0" fontId="0" fillId="11" borderId="0" xfId="0" applyFill="1"/>
    <xf numFmtId="0" fontId="1" fillId="0" borderId="1" xfId="0" applyFont="1" applyBorder="1"/>
    <xf numFmtId="4" fontId="0" fillId="6" borderId="1" xfId="0" applyNumberFormat="1" applyFill="1" applyBorder="1"/>
    <xf numFmtId="4" fontId="1" fillId="0" borderId="1" xfId="0" applyNumberFormat="1" applyFont="1" applyBorder="1"/>
    <xf numFmtId="4" fontId="0" fillId="9" borderId="1" xfId="0" applyNumberFormat="1" applyFill="1" applyBorder="1"/>
    <xf numFmtId="0" fontId="0" fillId="0" borderId="1" xfId="0" applyBorder="1"/>
    <xf numFmtId="0" fontId="0" fillId="6" borderId="1" xfId="0" applyFill="1" applyBorder="1"/>
    <xf numFmtId="0" fontId="0" fillId="9" borderId="1" xfId="0" applyFill="1" applyBorder="1"/>
    <xf numFmtId="0" fontId="0" fillId="0" borderId="1" xfId="0" applyBorder="1" applyProtection="1">
      <protection locked="0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0" borderId="7" xfId="0" applyFont="1" applyBorder="1"/>
    <xf numFmtId="0" fontId="0" fillId="0" borderId="2" xfId="0" applyBorder="1"/>
    <xf numFmtId="0" fontId="0" fillId="3" borderId="8" xfId="0" applyFill="1" applyBorder="1"/>
    <xf numFmtId="0" fontId="1" fillId="0" borderId="9" xfId="0" applyFont="1" applyBorder="1"/>
    <xf numFmtId="0" fontId="3" fillId="0" borderId="10" xfId="0" applyFont="1" applyBorder="1"/>
    <xf numFmtId="0" fontId="0" fillId="0" borderId="11" xfId="0" applyBorder="1"/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Protection="1">
      <protection locked="0"/>
    </xf>
    <xf numFmtId="0" fontId="3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2" fontId="3" fillId="0" borderId="11" xfId="0" applyNumberFormat="1" applyFont="1" applyBorder="1"/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6" fontId="3" fillId="5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9" borderId="2" xfId="0" applyNumberFormat="1" applyFont="1" applyFill="1" applyBorder="1" applyAlignment="1">
      <alignment horizontal="center"/>
    </xf>
    <xf numFmtId="166" fontId="3" fillId="5" borderId="2" xfId="0" applyNumberFormat="1" applyFont="1" applyFill="1" applyBorder="1"/>
    <xf numFmtId="166" fontId="3" fillId="0" borderId="2" xfId="0" applyNumberFormat="1" applyFont="1" applyBorder="1"/>
    <xf numFmtId="166" fontId="3" fillId="9" borderId="2" xfId="0" applyNumberFormat="1" applyFont="1" applyFill="1" applyBorder="1"/>
    <xf numFmtId="0" fontId="0" fillId="2" borderId="2" xfId="0" applyFill="1" applyBorder="1"/>
    <xf numFmtId="0" fontId="6" fillId="0" borderId="0" xfId="0" applyFont="1" applyProtection="1">
      <protection locked="0"/>
    </xf>
    <xf numFmtId="0" fontId="6" fillId="0" borderId="0" xfId="0" applyFont="1"/>
    <xf numFmtId="0" fontId="6" fillId="10" borderId="0" xfId="0" applyFont="1" applyFill="1" applyProtection="1">
      <protection locked="0"/>
    </xf>
    <xf numFmtId="4" fontId="0" fillId="4" borderId="12" xfId="0" applyNumberFormat="1" applyFill="1" applyBorder="1"/>
    <xf numFmtId="4" fontId="0" fillId="6" borderId="12" xfId="0" applyNumberFormat="1" applyFill="1" applyBorder="1"/>
    <xf numFmtId="4" fontId="0" fillId="8" borderId="12" xfId="0" applyNumberFormat="1" applyFill="1" applyBorder="1"/>
    <xf numFmtId="4" fontId="3" fillId="4" borderId="12" xfId="0" applyNumberFormat="1" applyFont="1" applyFill="1" applyBorder="1"/>
    <xf numFmtId="4" fontId="3" fillId="8" borderId="12" xfId="0" applyNumberFormat="1" applyFont="1" applyFill="1" applyBorder="1"/>
    <xf numFmtId="4" fontId="0" fillId="4" borderId="12" xfId="1" applyNumberFormat="1" applyFont="1" applyFill="1" applyBorder="1"/>
    <xf numFmtId="4" fontId="0" fillId="6" borderId="12" xfId="1" applyNumberFormat="1" applyFont="1" applyFill="1" applyBorder="1"/>
    <xf numFmtId="4" fontId="0" fillId="8" borderId="12" xfId="1" applyNumberFormat="1" applyFont="1" applyFill="1" applyBorder="1"/>
    <xf numFmtId="4" fontId="0" fillId="0" borderId="12" xfId="1" applyNumberFormat="1" applyFont="1" applyBorder="1"/>
    <xf numFmtId="3" fontId="0" fillId="3" borderId="1" xfId="0" applyNumberFormat="1" applyFill="1" applyBorder="1"/>
    <xf numFmtId="4" fontId="0" fillId="4" borderId="1" xfId="0" applyNumberFormat="1" applyFill="1" applyBorder="1"/>
    <xf numFmtId="4" fontId="0" fillId="8" borderId="1" xfId="0" applyNumberFormat="1" applyFill="1" applyBorder="1"/>
    <xf numFmtId="4" fontId="0" fillId="9" borderId="12" xfId="0" applyNumberFormat="1" applyFill="1" applyBorder="1"/>
    <xf numFmtId="166" fontId="3" fillId="4" borderId="2" xfId="1" applyNumberFormat="1" applyFont="1" applyFill="1" applyBorder="1"/>
    <xf numFmtId="166" fontId="3" fillId="0" borderId="2" xfId="1" applyNumberFormat="1" applyFont="1" applyBorder="1"/>
    <xf numFmtId="166" fontId="3" fillId="8" borderId="2" xfId="1" applyNumberFormat="1" applyFont="1" applyFill="1" applyBorder="1"/>
    <xf numFmtId="167" fontId="3" fillId="4" borderId="2" xfId="1" applyNumberFormat="1" applyFont="1" applyFill="1" applyBorder="1"/>
    <xf numFmtId="167" fontId="3" fillId="0" borderId="2" xfId="1" applyNumberFormat="1" applyFont="1" applyBorder="1"/>
    <xf numFmtId="167" fontId="3" fillId="8" borderId="2" xfId="1" applyNumberFormat="1" applyFont="1" applyFill="1" applyBorder="1"/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">
    <cellStyle name="Dezimal" xfId="1" builtinId="3"/>
    <cellStyle name="Standard" xfId="0" builtinId="0"/>
  </cellStyles>
  <dxfs count="17"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b.gredner@lbverden.de?subject=D&#252;V-Planung%20Wirtschaftsd&#252;nger%202017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104775</xdr:rowOff>
    </xdr:from>
    <xdr:to>
      <xdr:col>9</xdr:col>
      <xdr:colOff>257175</xdr:colOff>
      <xdr:row>27</xdr:row>
      <xdr:rowOff>114300</xdr:rowOff>
    </xdr:to>
    <xdr:sp macro="" textlink="">
      <xdr:nvSpPr>
        <xdr:cNvPr id="2" name="Textfeld 1"/>
        <xdr:cNvSpPr txBox="1"/>
      </xdr:nvSpPr>
      <xdr:spPr>
        <a:xfrm>
          <a:off x="1571625" y="866775"/>
          <a:ext cx="5543550" cy="439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/>
            <a:t>Anwendung:</a:t>
          </a:r>
        </a:p>
        <a:p>
          <a:endParaRPr lang="de-DE" sz="1100"/>
        </a:p>
        <a:p>
          <a:r>
            <a:rPr lang="de-DE" sz="1100" b="1"/>
            <a:t>Im</a:t>
          </a:r>
          <a:r>
            <a:rPr lang="de-DE" sz="1100" b="1" baseline="0"/>
            <a:t> folgenden können die N- und P-Salden aus Wirtschaftsdüngern im Betrieb bzw. überbetrieblich  abgeschätzt werden. </a:t>
          </a:r>
          <a:r>
            <a:rPr lang="de-DE" sz="1100" baseline="0"/>
            <a:t>Damit sollte dann klar werden, ob noch Mineraldünger (DAP) eingesetzt werden kann / darf / sollte.</a:t>
          </a:r>
        </a:p>
        <a:p>
          <a:r>
            <a:rPr lang="de-DE" sz="1100" baseline="0"/>
            <a:t>Außerdem wird deutlich, dass bei vielen schweinhaltenden Betrieben die P-Salden das weitaus größere Problem sind.</a:t>
          </a:r>
        </a:p>
        <a:p>
          <a:endParaRPr lang="de-DE" sz="1100" baseline="0"/>
        </a:p>
        <a:p>
          <a:r>
            <a:rPr lang="de-DE" sz="1100" baseline="0"/>
            <a:t>Im Reiter "Nährstoffsituation Betrieb"  werden über dropdown-Menüs unter ACKER die Feldfrüchte ausgewählt, die angebaut werden. Fläche und abgeschätzter Ertrag sind einzutragen. Bei GRÜNLAND sind zu den Schnittnutzungen TM-Erträge hinterlegt.</a:t>
          </a:r>
        </a:p>
        <a:p>
          <a:endParaRPr lang="de-DE" sz="1100" baseline="0"/>
        </a:p>
        <a:p>
          <a:r>
            <a:rPr lang="de-DE" sz="1100"/>
            <a:t>Unter TIERE können die im eigenen Betrieb vorhandenen Viehzahlen</a:t>
          </a:r>
          <a:r>
            <a:rPr lang="de-DE" sz="1100" baseline="0"/>
            <a:t> eingetragen werden. Unter IMPORT und EXPORT dann die geplanten Güllemengen. Im Reiter "Eigene Analysen" können auch eigene Werte hinterlegt werden, die dann über das dropdown-Menü IMPORT oder EXPORT auszuwählen sind.</a:t>
          </a:r>
        </a:p>
        <a:p>
          <a:endParaRPr lang="de-DE" sz="1100" baseline="0"/>
        </a:p>
        <a:p>
          <a:endParaRPr lang="de-DE" sz="1100" baseline="0"/>
        </a:p>
        <a:p>
          <a:r>
            <a:rPr lang="de-DE" sz="1100" baseline="0"/>
            <a:t>Für Fragen: B. Gredner 0 42 31 - 98 208 25 oder Mail an:  </a:t>
          </a:r>
          <a:r>
            <a:rPr lang="de-DE" sz="1100" u="none" baseline="0">
              <a:solidFill>
                <a:schemeClr val="tx2">
                  <a:lumMod val="60000"/>
                  <a:lumOff val="40000"/>
                </a:schemeClr>
              </a:solidFill>
            </a:rPr>
            <a:t>b.gredner@lbverden.de</a:t>
          </a:r>
        </a:p>
        <a:p>
          <a:endParaRPr lang="de-DE" sz="1100" baseline="0"/>
        </a:p>
        <a:p>
          <a:endParaRPr lang="de-DE" sz="1100" baseline="0"/>
        </a:p>
        <a:p>
          <a:endParaRPr lang="de-DE" sz="1100" baseline="0"/>
        </a:p>
        <a:p>
          <a:r>
            <a:rPr lang="de-DE" sz="1100" baseline="0">
              <a:latin typeface="Courier New"/>
              <a:cs typeface="Courier New"/>
            </a:rPr>
            <a:t>© </a:t>
          </a:r>
          <a:r>
            <a:rPr lang="de-DE" sz="1100" baseline="0">
              <a:latin typeface="+mn-lt"/>
              <a:cs typeface="Courier New"/>
            </a:rPr>
            <a:t>Landberatung Verden e.V. - 2017</a:t>
          </a:r>
          <a:endParaRPr lang="de-DE" sz="1100">
            <a:latin typeface="+mn-lt"/>
          </a:endParaRPr>
        </a:p>
      </xdr:txBody>
    </xdr:sp>
    <xdr:clientData/>
  </xdr:twoCellAnchor>
  <xdr:twoCellAnchor>
    <xdr:from>
      <xdr:col>6</xdr:col>
      <xdr:colOff>323850</xdr:colOff>
      <xdr:row>20</xdr:row>
      <xdr:rowOff>66675</xdr:rowOff>
    </xdr:from>
    <xdr:to>
      <xdr:col>8</xdr:col>
      <xdr:colOff>266700</xdr:colOff>
      <xdr:row>22</xdr:row>
      <xdr:rowOff>28575</xdr:rowOff>
    </xdr:to>
    <xdr:sp macro="" textlink="">
      <xdr:nvSpPr>
        <xdr:cNvPr id="3" name="Textfeld 2">
          <a:hlinkClick xmlns:r="http://schemas.openxmlformats.org/officeDocument/2006/relationships" r:id="rId1"/>
        </xdr:cNvPr>
        <xdr:cNvSpPr txBox="1"/>
      </xdr:nvSpPr>
      <xdr:spPr>
        <a:xfrm>
          <a:off x="4895850" y="3876675"/>
          <a:ext cx="1466850" cy="342900"/>
        </a:xfrm>
        <a:prstGeom prst="rect">
          <a:avLst/>
        </a:prstGeom>
        <a:solidFill>
          <a:schemeClr val="lt1">
            <a:alpha val="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7">
    <tabColor rgb="FFFFFF00"/>
  </sheetPr>
  <dimension ref="A1:L31"/>
  <sheetViews>
    <sheetView tabSelected="1" workbookViewId="0">
      <selection activeCell="B1" sqref="B1"/>
    </sheetView>
  </sheetViews>
  <sheetFormatPr baseColWidth="10" defaultRowHeight="15"/>
  <cols>
    <col min="1" max="16384" width="11.42578125" style="5"/>
  </cols>
  <sheetData>
    <row r="1" spans="1:12">
      <c r="A1" s="5" t="s">
        <v>225</v>
      </c>
    </row>
    <row r="6" spans="1:12">
      <c r="K6" s="32"/>
      <c r="L6" s="28" t="s">
        <v>223</v>
      </c>
    </row>
    <row r="8" spans="1:12">
      <c r="K8" s="7"/>
      <c r="L8" s="28" t="s">
        <v>224</v>
      </c>
    </row>
    <row r="9" spans="1:12">
      <c r="K9" s="33"/>
      <c r="L9" s="28" t="s">
        <v>224</v>
      </c>
    </row>
    <row r="31" spans="8:8">
      <c r="H31" s="28"/>
    </row>
  </sheetData>
  <sheetProtection password="CFD1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>
    <tabColor theme="6" tint="-0.249977111117893"/>
    <pageSetUpPr fitToPage="1"/>
  </sheetPr>
  <dimension ref="A1:BZ63"/>
  <sheetViews>
    <sheetView topLeftCell="B1" zoomScaleNormal="100" zoomScalePageLayoutView="75" workbookViewId="0">
      <selection activeCell="D7" sqref="D7:E7"/>
    </sheetView>
  </sheetViews>
  <sheetFormatPr baseColWidth="10" defaultRowHeight="18.75" customHeight="1"/>
  <cols>
    <col min="1" max="1" width="5" hidden="1" customWidth="1"/>
    <col min="2" max="2" width="27.140625" customWidth="1"/>
    <col min="3" max="3" width="22.7109375" customWidth="1"/>
    <col min="4" max="5" width="9.7109375" customWidth="1"/>
    <col min="6" max="6" width="7.5703125" hidden="1" customWidth="1"/>
    <col min="7" max="7" width="12.7109375" customWidth="1"/>
    <col min="8" max="8" width="8" hidden="1" customWidth="1"/>
    <col min="9" max="9" width="12.7109375" customWidth="1"/>
    <col min="10" max="13" width="11.42578125" hidden="1" customWidth="1"/>
    <col min="14" max="14" width="4.42578125" style="5" customWidth="1"/>
    <col min="15" max="15" width="12.5703125" hidden="1" customWidth="1"/>
    <col min="16" max="16" width="27.140625" customWidth="1"/>
    <col min="17" max="17" width="22.7109375" customWidth="1"/>
    <col min="18" max="19" width="9.7109375" customWidth="1"/>
    <col min="20" max="20" width="7.5703125" hidden="1" customWidth="1"/>
    <col min="21" max="21" width="12.7109375" customWidth="1"/>
    <col min="22" max="22" width="9.7109375" hidden="1" customWidth="1"/>
    <col min="23" max="23" width="12.7109375" customWidth="1"/>
    <col min="24" max="28" width="11.42578125" hidden="1" customWidth="1"/>
    <col min="29" max="29" width="3.42578125" style="5" customWidth="1"/>
    <col min="30" max="30" width="12.5703125" hidden="1" customWidth="1"/>
    <col min="31" max="31" width="27.140625" customWidth="1"/>
    <col min="32" max="32" width="22.7109375" customWidth="1"/>
    <col min="33" max="34" width="9.7109375" customWidth="1"/>
    <col min="35" max="35" width="7.5703125" hidden="1" customWidth="1"/>
    <col min="36" max="36" width="12.7109375" customWidth="1"/>
    <col min="37" max="37" width="8" hidden="1" customWidth="1"/>
    <col min="38" max="38" width="12.7109375" customWidth="1"/>
    <col min="39" max="42" width="11.42578125" hidden="1" customWidth="1"/>
    <col min="43" max="43" width="0" hidden="1" customWidth="1"/>
    <col min="44" max="44" width="4.7109375" style="5" customWidth="1"/>
    <col min="45" max="45" width="27.28515625" hidden="1" customWidth="1"/>
    <col min="46" max="46" width="27.28515625" customWidth="1"/>
    <col min="47" max="47" width="22.7109375" customWidth="1"/>
    <col min="48" max="49" width="9.7109375" customWidth="1"/>
    <col min="50" max="50" width="7.5703125" hidden="1" customWidth="1"/>
    <col min="51" max="51" width="12.7109375" customWidth="1"/>
    <col min="52" max="52" width="8" hidden="1" customWidth="1"/>
    <col min="53" max="53" width="12.7109375" customWidth="1"/>
    <col min="54" max="57" width="11.42578125" hidden="1" customWidth="1"/>
    <col min="58" max="58" width="0" hidden="1" customWidth="1"/>
    <col min="59" max="59" width="5.85546875" style="5" customWidth="1"/>
    <col min="60" max="60" width="12.5703125" hidden="1" customWidth="1"/>
    <col min="61" max="61" width="27.140625" customWidth="1"/>
    <col min="62" max="62" width="22.7109375" customWidth="1"/>
    <col min="63" max="64" width="9.7109375" customWidth="1"/>
    <col min="65" max="65" width="7.5703125" hidden="1" customWidth="1"/>
    <col min="66" max="66" width="12.7109375" customWidth="1"/>
    <col min="67" max="67" width="8" hidden="1" customWidth="1"/>
    <col min="68" max="68" width="12.7109375" customWidth="1"/>
    <col min="69" max="72" width="11.42578125" hidden="1" customWidth="1"/>
    <col min="73" max="73" width="0" hidden="1" customWidth="1"/>
    <col min="74" max="78" width="11.42578125" style="5"/>
  </cols>
  <sheetData>
    <row r="1" spans="1:68" s="5" customFormat="1" ht="18.75" customHeight="1"/>
    <row r="2" spans="1:68" s="5" customFormat="1" ht="18.75" customHeight="1">
      <c r="B2" s="10"/>
      <c r="C2" s="10"/>
      <c r="D2" s="10"/>
      <c r="E2" s="10"/>
      <c r="F2" s="10"/>
      <c r="G2" s="10"/>
      <c r="H2" s="10"/>
      <c r="I2" s="10"/>
      <c r="P2" s="10"/>
      <c r="Q2" s="10"/>
      <c r="R2" s="10"/>
      <c r="S2" s="10"/>
      <c r="T2" s="10"/>
      <c r="U2" s="10"/>
      <c r="V2" s="10"/>
      <c r="W2" s="10"/>
      <c r="AE2" s="10"/>
      <c r="AF2" s="10"/>
      <c r="AG2" s="10"/>
      <c r="AH2" s="10"/>
      <c r="AI2" s="10"/>
      <c r="AJ2" s="10"/>
      <c r="AK2" s="10"/>
      <c r="AL2" s="10"/>
      <c r="AT2" s="10"/>
      <c r="AU2" s="10"/>
      <c r="AV2" s="10"/>
      <c r="AW2" s="10"/>
      <c r="AX2" s="10"/>
      <c r="AY2" s="10"/>
      <c r="AZ2" s="10"/>
      <c r="BA2" s="10"/>
      <c r="BI2" s="10"/>
      <c r="BJ2" s="10"/>
      <c r="BK2" s="10"/>
      <c r="BL2" s="10"/>
      <c r="BM2" s="10"/>
      <c r="BN2" s="10"/>
      <c r="BO2" s="10"/>
      <c r="BP2" s="10"/>
    </row>
    <row r="3" spans="1:68" ht="18.75" customHeight="1">
      <c r="B3" s="15"/>
      <c r="C3" s="63" t="s">
        <v>191</v>
      </c>
      <c r="D3" s="99"/>
      <c r="E3" s="99"/>
      <c r="F3" s="99"/>
      <c r="G3" s="99"/>
      <c r="H3" s="15"/>
      <c r="I3" s="15"/>
      <c r="Q3" s="8" t="s">
        <v>191</v>
      </c>
      <c r="R3" s="96"/>
      <c r="S3" s="96"/>
      <c r="T3" s="96"/>
      <c r="U3" s="96"/>
      <c r="AF3" s="8" t="s">
        <v>191</v>
      </c>
      <c r="AG3" s="96"/>
      <c r="AH3" s="96"/>
      <c r="AI3" s="96"/>
      <c r="AJ3" s="96"/>
      <c r="AU3" s="8" t="s">
        <v>191</v>
      </c>
      <c r="AV3" s="96"/>
      <c r="AW3" s="96"/>
      <c r="AX3" s="96"/>
      <c r="AY3" s="96"/>
      <c r="BJ3" t="s">
        <v>191</v>
      </c>
      <c r="BK3" s="96"/>
      <c r="BL3" s="96"/>
      <c r="BM3" s="96"/>
      <c r="BN3" s="96"/>
    </row>
    <row r="4" spans="1:68" ht="18.75" customHeight="1">
      <c r="B4" s="15"/>
      <c r="C4" s="63" t="s">
        <v>192</v>
      </c>
      <c r="D4" s="98"/>
      <c r="E4" s="98"/>
      <c r="F4" s="98"/>
      <c r="G4" s="98"/>
      <c r="H4" s="15"/>
      <c r="I4" s="15"/>
      <c r="Q4" s="8" t="s">
        <v>192</v>
      </c>
      <c r="R4" s="97"/>
      <c r="S4" s="97"/>
      <c r="T4" s="97"/>
      <c r="U4" s="97"/>
      <c r="AF4" s="8" t="s">
        <v>192</v>
      </c>
      <c r="AG4" s="97"/>
      <c r="AH4" s="97"/>
      <c r="AI4" s="97"/>
      <c r="AJ4" s="97"/>
      <c r="AU4" s="8" t="s">
        <v>192</v>
      </c>
      <c r="AV4" s="97"/>
      <c r="AW4" s="97"/>
      <c r="AX4" s="97"/>
      <c r="AY4" s="97"/>
      <c r="BJ4" t="s">
        <v>192</v>
      </c>
      <c r="BK4" s="97"/>
      <c r="BL4" s="97"/>
      <c r="BM4" s="97"/>
      <c r="BN4" s="97"/>
    </row>
    <row r="5" spans="1:68" ht="18.75" customHeight="1">
      <c r="B5" s="15"/>
      <c r="C5" s="15"/>
      <c r="D5" s="15"/>
      <c r="E5" s="15"/>
      <c r="F5" s="15"/>
      <c r="G5" s="15"/>
      <c r="H5" s="15"/>
      <c r="I5" s="15"/>
    </row>
    <row r="6" spans="1:68" ht="38.25" customHeight="1">
      <c r="B6" s="15"/>
      <c r="C6" s="64" t="s">
        <v>193</v>
      </c>
      <c r="D6" s="65" t="s">
        <v>198</v>
      </c>
      <c r="E6" s="66" t="s">
        <v>199</v>
      </c>
      <c r="F6" s="66"/>
      <c r="G6" s="66" t="s">
        <v>210</v>
      </c>
      <c r="H6" s="66"/>
      <c r="I6" s="66" t="s">
        <v>211</v>
      </c>
      <c r="Q6" s="42" t="s">
        <v>193</v>
      </c>
      <c r="R6" s="38" t="s">
        <v>198</v>
      </c>
      <c r="S6" s="43" t="s">
        <v>199</v>
      </c>
      <c r="T6" s="43"/>
      <c r="U6" s="43" t="s">
        <v>210</v>
      </c>
      <c r="V6" s="43"/>
      <c r="W6" s="43" t="s">
        <v>211</v>
      </c>
      <c r="AE6" s="75"/>
      <c r="AF6" s="42" t="s">
        <v>193</v>
      </c>
      <c r="AG6" s="38" t="s">
        <v>198</v>
      </c>
      <c r="AH6" s="43" t="s">
        <v>199</v>
      </c>
      <c r="AI6" s="43"/>
      <c r="AJ6" s="43" t="s">
        <v>210</v>
      </c>
      <c r="AK6" s="43"/>
      <c r="AL6" s="43" t="s">
        <v>211</v>
      </c>
      <c r="AT6" s="75"/>
      <c r="AU6" s="42" t="s">
        <v>193</v>
      </c>
      <c r="AV6" s="38" t="s">
        <v>198</v>
      </c>
      <c r="AW6" s="43" t="s">
        <v>199</v>
      </c>
      <c r="AX6" s="43"/>
      <c r="AY6" s="43" t="s">
        <v>210</v>
      </c>
      <c r="AZ6" s="43"/>
      <c r="BA6" s="43" t="s">
        <v>211</v>
      </c>
      <c r="BI6" s="75"/>
      <c r="BJ6" s="42" t="s">
        <v>193</v>
      </c>
      <c r="BK6" s="38" t="s">
        <v>198</v>
      </c>
      <c r="BL6" s="43" t="s">
        <v>199</v>
      </c>
      <c r="BM6" s="43"/>
      <c r="BN6" s="43" t="s">
        <v>210</v>
      </c>
      <c r="BO6" s="43"/>
      <c r="BP6" s="43" t="s">
        <v>211</v>
      </c>
    </row>
    <row r="7" spans="1:68" ht="18.75" customHeight="1">
      <c r="A7" s="29">
        <v>2</v>
      </c>
      <c r="B7" s="30"/>
      <c r="C7" s="41" t="str">
        <f t="shared" ref="C7:C12" si="0">IF(VLOOKUP($A7,Acker,2)&gt;0,VLOOKUP($A7,Acker,2),"")</f>
        <v>Weizen 14% RP</v>
      </c>
      <c r="D7" s="6"/>
      <c r="E7" s="6"/>
      <c r="F7" s="34">
        <f t="shared" ref="F7:F12" si="1">IF(VLOOKUP($A7,Acker,3)&gt;0,(VLOOKUP($A7,Acker,3)+VLOOKUP($A7,Acker,6)),"")</f>
        <v>2.61</v>
      </c>
      <c r="G7" s="35" t="str">
        <f t="shared" ref="G7:G11" si="2">IF(E7&gt;0,(F7*E7*D7),"")</f>
        <v/>
      </c>
      <c r="H7" s="36">
        <f t="shared" ref="H7:H12" si="3">IF(VLOOKUP($A7,Acker,4)&gt;0,(VLOOKUP($A7,Acker,4)+VLOOKUP($A7,Acker,7)),"")</f>
        <v>1.1000000000000001</v>
      </c>
      <c r="I7" s="37" t="str">
        <f t="shared" ref="I7:I11" si="4">IF(E7&gt;0,(H7*E7*D7),"")</f>
        <v/>
      </c>
      <c r="O7" s="29">
        <v>1</v>
      </c>
      <c r="P7" s="29"/>
      <c r="Q7" s="41" t="str">
        <f t="shared" ref="Q7:Q12" si="5">IF(VLOOKUP($O7,Acker,2)&gt;0,VLOOKUP($O7,Acker,2),"")</f>
        <v>Weizen 12% RP</v>
      </c>
      <c r="R7" s="6"/>
      <c r="S7" s="6"/>
      <c r="T7" s="34">
        <f t="shared" ref="T7:T12" si="6">IF(VLOOKUP($O7,Acker,3)&gt;0,(VLOOKUP($O7,Acker,3)+VLOOKUP($O7,Acker,6)),"")</f>
        <v>2.31</v>
      </c>
      <c r="U7" s="35" t="str">
        <f>IF(S7&gt;0,(T7*S7*R7),"")</f>
        <v/>
      </c>
      <c r="V7" s="36">
        <f t="shared" ref="V7:V12" si="7">IF(VLOOKUP($O7,Acker,4)&gt;0,(VLOOKUP($O7,Acker,4)+VLOOKUP($O7,Acker,7)),"")</f>
        <v>1.1000000000000001</v>
      </c>
      <c r="W7" s="37" t="str">
        <f>IF(S7&gt;0,V7*S7*R7,"")</f>
        <v/>
      </c>
      <c r="AD7" s="29">
        <v>9</v>
      </c>
      <c r="AE7" s="74"/>
      <c r="AF7" s="41" t="str">
        <f t="shared" ref="AF7:AF12" si="8">IF(VLOOKUP($AD7,Acker,2)&gt;0,VLOOKUP($AD7,Acker,2),"")</f>
        <v>Triticale 13% RP</v>
      </c>
      <c r="AG7" s="6"/>
      <c r="AH7" s="6"/>
      <c r="AI7" s="34">
        <f t="shared" ref="AI7:AI12" si="9">IF(VLOOKUP($AD7,Acker,3)&gt;0,(VLOOKUP($AD7,Acker,3)+VLOOKUP($AD7,Acker,6)),"")</f>
        <v>2.29</v>
      </c>
      <c r="AJ7" s="35" t="str">
        <f>IF(AH7&gt;0,AI7*AH7*AG7,"")</f>
        <v/>
      </c>
      <c r="AK7" s="36">
        <f t="shared" ref="AK7:AK12" si="10">IF(VLOOKUP($AD7,Acker,4)&gt;0,(VLOOKUP($AD7,Acker,4)+VLOOKUP($AD7,Acker,7)),"")</f>
        <v>1.1000000000000001</v>
      </c>
      <c r="AL7" s="37" t="str">
        <f>IF(AH7&gt;0,AK7*AH7*AG7,"")</f>
        <v/>
      </c>
      <c r="AS7" s="29">
        <v>11</v>
      </c>
      <c r="AT7" s="76"/>
      <c r="AU7" s="41" t="str">
        <f t="shared" ref="AU7:AU12" si="11">IF(VLOOKUP($AS7,Acker,2)&gt;0,VLOOKUP($AS7,Acker,2),"")</f>
        <v>Hafer 11% RP</v>
      </c>
      <c r="AV7" s="6"/>
      <c r="AW7" s="6"/>
      <c r="AX7" s="34">
        <f t="shared" ref="AX7:AX12" si="12">IF(VLOOKUP($AS7,Acker,3)&gt;0,(VLOOKUP($AS7,Acker,3)+VLOOKUP($AS7,Acker,6)),"")</f>
        <v>2.0099999999999998</v>
      </c>
      <c r="AY7" s="35" t="str">
        <f>IF(AW7&gt;0,AX7*AW7*AV7,"")</f>
        <v/>
      </c>
      <c r="AZ7" s="36">
        <f t="shared" ref="AZ7:AZ12" si="13">IF(VLOOKUP($AS7,Acker,4)&gt;0,(VLOOKUP($AS7,Acker,4)+VLOOKUP($AS7,Acker,7)),"")</f>
        <v>1.1000000000000001</v>
      </c>
      <c r="BA7" s="37" t="str">
        <f>IF(AW7&gt;0,AZ7*AW7*AV7,"")</f>
        <v/>
      </c>
      <c r="BH7" s="29">
        <v>8</v>
      </c>
      <c r="BI7" s="74"/>
      <c r="BJ7" s="41" t="str">
        <f t="shared" ref="BJ7:BJ12" si="14">IF(VLOOKUP($BH7,Acker,2)&gt;0,VLOOKUP($BH7,Acker,2),"")</f>
        <v>Triticale 12% RP</v>
      </c>
      <c r="BK7" s="6"/>
      <c r="BL7" s="6"/>
      <c r="BM7" s="34">
        <f t="shared" ref="BM7:BM12" si="15">IF(VLOOKUP($BH7,Acker,3)&gt;0,(VLOOKUP($BH7,Acker,3)+VLOOKUP($BH7,Acker,6)),"")</f>
        <v>2.15</v>
      </c>
      <c r="BN7" s="35" t="str">
        <f>IF(BL7&gt;0,BM7*BL7*BK7,"")</f>
        <v/>
      </c>
      <c r="BO7" s="36">
        <f t="shared" ref="BO7:BO12" si="16">IF(VLOOKUP($BH7,Acker,4)&gt;0,(VLOOKUP($BH7,Acker,4)+VLOOKUP($BH7,Acker,7)),"")</f>
        <v>1.1000000000000001</v>
      </c>
      <c r="BP7" s="37" t="str">
        <f>IF(BL7&gt;0,BO7*BL7*BK7,"")</f>
        <v/>
      </c>
    </row>
    <row r="8" spans="1:68" ht="18.75" customHeight="1">
      <c r="A8" s="29">
        <v>6</v>
      </c>
      <c r="B8" s="30"/>
      <c r="C8" s="41" t="str">
        <f t="shared" si="0"/>
        <v>Roggen 11% RP</v>
      </c>
      <c r="D8" s="6"/>
      <c r="E8" s="6"/>
      <c r="F8" s="34">
        <f t="shared" si="1"/>
        <v>2.0099999999999998</v>
      </c>
      <c r="G8" s="35" t="str">
        <f t="shared" si="2"/>
        <v/>
      </c>
      <c r="H8" s="36">
        <f t="shared" si="3"/>
        <v>1.1000000000000001</v>
      </c>
      <c r="I8" s="37" t="str">
        <f t="shared" si="4"/>
        <v/>
      </c>
      <c r="O8" s="29">
        <v>6</v>
      </c>
      <c r="P8" s="29"/>
      <c r="Q8" s="41" t="str">
        <f t="shared" si="5"/>
        <v>Roggen 11% RP</v>
      </c>
      <c r="R8" s="6"/>
      <c r="S8" s="6"/>
      <c r="T8" s="34">
        <f t="shared" si="6"/>
        <v>2.0099999999999998</v>
      </c>
      <c r="U8" s="35" t="str">
        <f t="shared" ref="U8:U12" si="17">IF(S8&gt;0,(T8*S8*R8),"")</f>
        <v/>
      </c>
      <c r="V8" s="36">
        <f t="shared" si="7"/>
        <v>1.1000000000000001</v>
      </c>
      <c r="W8" s="37" t="str">
        <f t="shared" ref="W8:W12" si="18">IF(S8&gt;0,V8*S8*R8,"")</f>
        <v/>
      </c>
      <c r="AD8" s="29">
        <v>10</v>
      </c>
      <c r="AE8" s="74"/>
      <c r="AF8" s="41" t="str">
        <f t="shared" si="8"/>
        <v>S-Gerste 12% RP</v>
      </c>
      <c r="AG8" s="6"/>
      <c r="AH8" s="6"/>
      <c r="AI8" s="34">
        <f t="shared" si="9"/>
        <v>2.15</v>
      </c>
      <c r="AJ8" s="35" t="str">
        <f t="shared" ref="AJ8:AJ12" si="19">IF(AH8&gt;0,AI8*AH8*AG8,"")</f>
        <v/>
      </c>
      <c r="AK8" s="36">
        <f t="shared" si="10"/>
        <v>1.1000000000000001</v>
      </c>
      <c r="AL8" s="37" t="str">
        <f t="shared" ref="AL8:AL12" si="20">IF(AH8&gt;0,AK8*AH8*AG8,"")</f>
        <v/>
      </c>
      <c r="AS8" s="29">
        <v>10</v>
      </c>
      <c r="AT8" s="76"/>
      <c r="AU8" s="41" t="str">
        <f t="shared" si="11"/>
        <v>S-Gerste 12% RP</v>
      </c>
      <c r="AV8" s="6"/>
      <c r="AW8" s="6"/>
      <c r="AX8" s="34">
        <f t="shared" si="12"/>
        <v>2.15</v>
      </c>
      <c r="AY8" s="35" t="str">
        <f t="shared" ref="AY8:AY12" si="21">IF(AW8&gt;0,AX8*AW8*AV8,"")</f>
        <v/>
      </c>
      <c r="AZ8" s="36">
        <f t="shared" si="13"/>
        <v>1.1000000000000001</v>
      </c>
      <c r="BA8" s="37" t="str">
        <f t="shared" ref="BA8:BA12" si="22">IF(AW8&gt;0,AZ8*AW8*AV8,"")</f>
        <v/>
      </c>
      <c r="BH8" s="29">
        <v>10</v>
      </c>
      <c r="BI8" s="74"/>
      <c r="BJ8" s="41" t="str">
        <f t="shared" si="14"/>
        <v>S-Gerste 12% RP</v>
      </c>
      <c r="BK8" s="6"/>
      <c r="BL8" s="6"/>
      <c r="BM8" s="34">
        <f t="shared" si="15"/>
        <v>2.15</v>
      </c>
      <c r="BN8" s="35" t="str">
        <f t="shared" ref="BN8:BN12" si="23">IF(BL8&gt;0,BM8*BL8*BK8,"")</f>
        <v/>
      </c>
      <c r="BO8" s="36">
        <f t="shared" si="16"/>
        <v>1.1000000000000001</v>
      </c>
      <c r="BP8" s="37" t="str">
        <f t="shared" ref="BP8:BP12" si="24">IF(BL8&gt;0,BO8*BL8*BK8,"")</f>
        <v/>
      </c>
    </row>
    <row r="9" spans="1:68" ht="18.75" customHeight="1">
      <c r="A9" s="29">
        <v>17</v>
      </c>
      <c r="B9" s="30"/>
      <c r="C9" s="41" t="str">
        <f t="shared" si="0"/>
        <v>Raps</v>
      </c>
      <c r="D9" s="6"/>
      <c r="E9" s="6"/>
      <c r="F9" s="34">
        <f t="shared" si="1"/>
        <v>4.05</v>
      </c>
      <c r="G9" s="35" t="str">
        <f t="shared" si="2"/>
        <v/>
      </c>
      <c r="H9" s="36">
        <f t="shared" si="3"/>
        <v>2.2000000000000002</v>
      </c>
      <c r="I9" s="37" t="str">
        <f t="shared" si="4"/>
        <v/>
      </c>
      <c r="O9" s="29">
        <v>5</v>
      </c>
      <c r="P9" s="29"/>
      <c r="Q9" s="41" t="str">
        <f t="shared" si="5"/>
        <v>W-Gerste 13% RP</v>
      </c>
      <c r="R9" s="6"/>
      <c r="S9" s="6"/>
      <c r="T9" s="34">
        <f t="shared" si="6"/>
        <v>2.29</v>
      </c>
      <c r="U9" s="35" t="str">
        <f t="shared" si="17"/>
        <v/>
      </c>
      <c r="V9" s="36">
        <f t="shared" si="7"/>
        <v>1.1000000000000001</v>
      </c>
      <c r="W9" s="37" t="str">
        <f t="shared" si="18"/>
        <v/>
      </c>
      <c r="AD9" s="29">
        <v>10</v>
      </c>
      <c r="AE9" s="74"/>
      <c r="AF9" s="41" t="str">
        <f t="shared" si="8"/>
        <v>S-Gerste 12% RP</v>
      </c>
      <c r="AG9" s="6"/>
      <c r="AH9" s="6"/>
      <c r="AI9" s="34">
        <f t="shared" si="9"/>
        <v>2.15</v>
      </c>
      <c r="AJ9" s="35" t="str">
        <f t="shared" si="19"/>
        <v/>
      </c>
      <c r="AK9" s="36">
        <f t="shared" si="10"/>
        <v>1.1000000000000001</v>
      </c>
      <c r="AL9" s="37" t="str">
        <f t="shared" si="20"/>
        <v/>
      </c>
      <c r="AS9" s="29">
        <v>10</v>
      </c>
      <c r="AT9" s="76"/>
      <c r="AU9" s="41" t="str">
        <f t="shared" si="11"/>
        <v>S-Gerste 12% RP</v>
      </c>
      <c r="AV9" s="6"/>
      <c r="AW9" s="6"/>
      <c r="AX9" s="34">
        <f t="shared" si="12"/>
        <v>2.15</v>
      </c>
      <c r="AY9" s="35" t="str">
        <f t="shared" si="21"/>
        <v/>
      </c>
      <c r="AZ9" s="36">
        <f t="shared" si="13"/>
        <v>1.1000000000000001</v>
      </c>
      <c r="BA9" s="37" t="str">
        <f t="shared" si="22"/>
        <v/>
      </c>
      <c r="BH9" s="29">
        <v>10</v>
      </c>
      <c r="BI9" s="74"/>
      <c r="BJ9" s="41" t="str">
        <f t="shared" si="14"/>
        <v>S-Gerste 12% RP</v>
      </c>
      <c r="BK9" s="6"/>
      <c r="BL9" s="6"/>
      <c r="BM9" s="34">
        <f t="shared" si="15"/>
        <v>2.15</v>
      </c>
      <c r="BN9" s="35" t="str">
        <f t="shared" si="23"/>
        <v/>
      </c>
      <c r="BO9" s="36">
        <f t="shared" si="16"/>
        <v>1.1000000000000001</v>
      </c>
      <c r="BP9" s="37" t="str">
        <f t="shared" si="24"/>
        <v/>
      </c>
    </row>
    <row r="10" spans="1:68" ht="18.75" customHeight="1">
      <c r="A10" s="29">
        <v>19</v>
      </c>
      <c r="B10" s="30"/>
      <c r="C10" s="41" t="str">
        <f t="shared" si="0"/>
        <v>Silomais</v>
      </c>
      <c r="D10" s="6"/>
      <c r="E10" s="6"/>
      <c r="F10" s="34">
        <f t="shared" si="1"/>
        <v>0.38</v>
      </c>
      <c r="G10" s="35" t="str">
        <f t="shared" si="2"/>
        <v/>
      </c>
      <c r="H10" s="36">
        <f t="shared" si="3"/>
        <v>0.18</v>
      </c>
      <c r="I10" s="37" t="str">
        <f t="shared" si="4"/>
        <v/>
      </c>
      <c r="O10" s="29">
        <v>8</v>
      </c>
      <c r="P10" s="29"/>
      <c r="Q10" s="41" t="str">
        <f t="shared" si="5"/>
        <v>Triticale 12% RP</v>
      </c>
      <c r="R10" s="6"/>
      <c r="S10" s="6"/>
      <c r="T10" s="34">
        <f t="shared" si="6"/>
        <v>2.15</v>
      </c>
      <c r="U10" s="35" t="str">
        <f t="shared" si="17"/>
        <v/>
      </c>
      <c r="V10" s="36">
        <f t="shared" si="7"/>
        <v>1.1000000000000001</v>
      </c>
      <c r="W10" s="37" t="str">
        <f t="shared" si="18"/>
        <v/>
      </c>
      <c r="AD10" s="29">
        <v>10</v>
      </c>
      <c r="AE10" s="74"/>
      <c r="AF10" s="41" t="str">
        <f t="shared" si="8"/>
        <v>S-Gerste 12% RP</v>
      </c>
      <c r="AG10" s="6"/>
      <c r="AH10" s="6"/>
      <c r="AI10" s="34">
        <f t="shared" si="9"/>
        <v>2.15</v>
      </c>
      <c r="AJ10" s="35" t="str">
        <f t="shared" si="19"/>
        <v/>
      </c>
      <c r="AK10" s="36">
        <f t="shared" si="10"/>
        <v>1.1000000000000001</v>
      </c>
      <c r="AL10" s="37" t="str">
        <f t="shared" si="20"/>
        <v/>
      </c>
      <c r="AS10" s="29">
        <v>10</v>
      </c>
      <c r="AT10" s="76"/>
      <c r="AU10" s="41" t="str">
        <f t="shared" si="11"/>
        <v>S-Gerste 12% RP</v>
      </c>
      <c r="AV10" s="6"/>
      <c r="AW10" s="6"/>
      <c r="AX10" s="34">
        <f t="shared" si="12"/>
        <v>2.15</v>
      </c>
      <c r="AY10" s="35" t="str">
        <f t="shared" si="21"/>
        <v/>
      </c>
      <c r="AZ10" s="36">
        <f t="shared" si="13"/>
        <v>1.1000000000000001</v>
      </c>
      <c r="BA10" s="37" t="str">
        <f t="shared" si="22"/>
        <v/>
      </c>
      <c r="BH10" s="29">
        <v>10</v>
      </c>
      <c r="BI10" s="74"/>
      <c r="BJ10" s="41" t="str">
        <f t="shared" si="14"/>
        <v>S-Gerste 12% RP</v>
      </c>
      <c r="BK10" s="6"/>
      <c r="BL10" s="6"/>
      <c r="BM10" s="34">
        <f t="shared" si="15"/>
        <v>2.15</v>
      </c>
      <c r="BN10" s="35" t="str">
        <f t="shared" si="23"/>
        <v/>
      </c>
      <c r="BO10" s="36">
        <f t="shared" si="16"/>
        <v>1.1000000000000001</v>
      </c>
      <c r="BP10" s="37" t="str">
        <f t="shared" si="24"/>
        <v/>
      </c>
    </row>
    <row r="11" spans="1:68" ht="18.75" customHeight="1">
      <c r="A11" s="29">
        <v>19</v>
      </c>
      <c r="B11" s="30"/>
      <c r="C11" s="41" t="str">
        <f t="shared" si="0"/>
        <v>Silomais</v>
      </c>
      <c r="D11" s="6"/>
      <c r="E11" s="6"/>
      <c r="F11" s="34">
        <f t="shared" si="1"/>
        <v>0.38</v>
      </c>
      <c r="G11" s="35" t="str">
        <f t="shared" si="2"/>
        <v/>
      </c>
      <c r="H11" s="36">
        <f t="shared" si="3"/>
        <v>0.18</v>
      </c>
      <c r="I11" s="37" t="str">
        <f t="shared" si="4"/>
        <v/>
      </c>
      <c r="O11" s="29">
        <v>19</v>
      </c>
      <c r="P11" s="29"/>
      <c r="Q11" s="41" t="str">
        <f t="shared" si="5"/>
        <v>Silomais</v>
      </c>
      <c r="R11" s="6"/>
      <c r="S11" s="6"/>
      <c r="T11" s="34">
        <f t="shared" si="6"/>
        <v>0.38</v>
      </c>
      <c r="U11" s="35" t="str">
        <f t="shared" si="17"/>
        <v/>
      </c>
      <c r="V11" s="36">
        <f t="shared" si="7"/>
        <v>0.18</v>
      </c>
      <c r="W11" s="37" t="str">
        <f t="shared" si="18"/>
        <v/>
      </c>
      <c r="AD11" s="29">
        <v>20</v>
      </c>
      <c r="AE11" s="74"/>
      <c r="AF11" s="41" t="str">
        <f t="shared" si="8"/>
        <v>Brache</v>
      </c>
      <c r="AG11" s="6"/>
      <c r="AH11" s="6"/>
      <c r="AI11" s="34" t="e">
        <f t="shared" si="9"/>
        <v>#VALUE!</v>
      </c>
      <c r="AJ11" s="35" t="str">
        <f t="shared" si="19"/>
        <v/>
      </c>
      <c r="AK11" s="36" t="e">
        <f t="shared" si="10"/>
        <v>#VALUE!</v>
      </c>
      <c r="AL11" s="37" t="str">
        <f t="shared" si="20"/>
        <v/>
      </c>
      <c r="AS11" s="29">
        <v>15</v>
      </c>
      <c r="AT11" s="76"/>
      <c r="AU11" s="41" t="str">
        <f t="shared" si="11"/>
        <v>Erbse</v>
      </c>
      <c r="AV11" s="6"/>
      <c r="AW11" s="6"/>
      <c r="AX11" s="34">
        <f t="shared" si="12"/>
        <v>5.0999999999999996</v>
      </c>
      <c r="AY11" s="35" t="str">
        <f t="shared" si="21"/>
        <v/>
      </c>
      <c r="AZ11" s="36">
        <f t="shared" si="13"/>
        <v>1.4000000000000001</v>
      </c>
      <c r="BA11" s="37" t="str">
        <f t="shared" si="22"/>
        <v/>
      </c>
      <c r="BH11" s="29">
        <v>15</v>
      </c>
      <c r="BI11" s="74"/>
      <c r="BJ11" s="41" t="str">
        <f t="shared" si="14"/>
        <v>Erbse</v>
      </c>
      <c r="BK11" s="6"/>
      <c r="BL11" s="6"/>
      <c r="BM11" s="34">
        <f t="shared" si="15"/>
        <v>5.0999999999999996</v>
      </c>
      <c r="BN11" s="35" t="str">
        <f t="shared" si="23"/>
        <v/>
      </c>
      <c r="BO11" s="36">
        <f t="shared" si="16"/>
        <v>1.4000000000000001</v>
      </c>
      <c r="BP11" s="37" t="str">
        <f t="shared" si="24"/>
        <v/>
      </c>
    </row>
    <row r="12" spans="1:68" ht="18.75" customHeight="1">
      <c r="A12" s="29">
        <v>20</v>
      </c>
      <c r="B12" s="30"/>
      <c r="C12" s="41" t="str">
        <f t="shared" si="0"/>
        <v>Brache</v>
      </c>
      <c r="D12" s="6"/>
      <c r="E12" s="6"/>
      <c r="F12" s="34" t="e">
        <f t="shared" si="1"/>
        <v>#VALUE!</v>
      </c>
      <c r="G12" s="35" t="str">
        <f>IF(E12&gt;0,(F12*E12*D12),"")</f>
        <v/>
      </c>
      <c r="H12" s="36" t="e">
        <f t="shared" si="3"/>
        <v>#VALUE!</v>
      </c>
      <c r="I12" s="37" t="str">
        <f>IF(E12&gt;0,(H12*E12*D12),"")</f>
        <v/>
      </c>
      <c r="O12" s="29">
        <v>21</v>
      </c>
      <c r="P12" s="29"/>
      <c r="Q12" s="41" t="str">
        <f t="shared" si="5"/>
        <v/>
      </c>
      <c r="R12" s="6"/>
      <c r="S12" s="6"/>
      <c r="T12" s="34" t="e">
        <f t="shared" si="6"/>
        <v>#VALUE!</v>
      </c>
      <c r="U12" s="35" t="str">
        <f t="shared" si="17"/>
        <v/>
      </c>
      <c r="V12" s="36" t="e">
        <f t="shared" si="7"/>
        <v>#VALUE!</v>
      </c>
      <c r="W12" s="37" t="str">
        <f t="shared" si="18"/>
        <v/>
      </c>
      <c r="AD12" s="29">
        <v>10</v>
      </c>
      <c r="AE12" s="74"/>
      <c r="AF12" s="41" t="str">
        <f t="shared" si="8"/>
        <v>S-Gerste 12% RP</v>
      </c>
      <c r="AG12" s="6"/>
      <c r="AH12" s="6"/>
      <c r="AI12" s="34">
        <f t="shared" si="9"/>
        <v>2.15</v>
      </c>
      <c r="AJ12" s="35" t="str">
        <f t="shared" si="19"/>
        <v/>
      </c>
      <c r="AK12" s="36">
        <f t="shared" si="10"/>
        <v>1.1000000000000001</v>
      </c>
      <c r="AL12" s="37" t="str">
        <f t="shared" si="20"/>
        <v/>
      </c>
      <c r="AS12" s="29">
        <v>10</v>
      </c>
      <c r="AT12" s="76"/>
      <c r="AU12" s="41" t="str">
        <f t="shared" si="11"/>
        <v>S-Gerste 12% RP</v>
      </c>
      <c r="AV12" s="6"/>
      <c r="AW12" s="6"/>
      <c r="AX12" s="34">
        <f t="shared" si="12"/>
        <v>2.15</v>
      </c>
      <c r="AY12" s="35" t="str">
        <f t="shared" si="21"/>
        <v/>
      </c>
      <c r="AZ12" s="36">
        <f t="shared" si="13"/>
        <v>1.1000000000000001</v>
      </c>
      <c r="BA12" s="37" t="str">
        <f t="shared" si="22"/>
        <v/>
      </c>
      <c r="BH12" s="29">
        <v>10</v>
      </c>
      <c r="BI12" s="74"/>
      <c r="BJ12" s="41" t="str">
        <f t="shared" si="14"/>
        <v>S-Gerste 12% RP</v>
      </c>
      <c r="BK12" s="6"/>
      <c r="BL12" s="6"/>
      <c r="BM12" s="34">
        <f t="shared" si="15"/>
        <v>2.15</v>
      </c>
      <c r="BN12" s="35" t="str">
        <f t="shared" si="23"/>
        <v/>
      </c>
      <c r="BO12" s="36">
        <f t="shared" si="16"/>
        <v>1.1000000000000001</v>
      </c>
      <c r="BP12" s="37" t="str">
        <f t="shared" si="24"/>
        <v/>
      </c>
    </row>
    <row r="13" spans="1:68" ht="18.75" customHeight="1" thickBot="1">
      <c r="B13" s="21"/>
      <c r="C13" s="21"/>
      <c r="D13" s="21"/>
      <c r="E13" s="21"/>
      <c r="F13" s="22"/>
      <c r="G13" s="82">
        <f>SUM(G7:G12)</f>
        <v>0</v>
      </c>
      <c r="H13" s="83" t="e">
        <f t="shared" ref="H13:I13" si="25">SUM(H7:H12)</f>
        <v>#VALUE!</v>
      </c>
      <c r="I13" s="84">
        <f t="shared" si="25"/>
        <v>0</v>
      </c>
      <c r="T13" s="4"/>
      <c r="U13" s="82">
        <f>SUM(U7:U12)</f>
        <v>0</v>
      </c>
      <c r="V13" s="83" t="e">
        <f t="shared" ref="V13" si="26">SUM(V7:V12)</f>
        <v>#VALUE!</v>
      </c>
      <c r="W13" s="84">
        <f t="shared" ref="W13" si="27">SUM(W7:W12)</f>
        <v>0</v>
      </c>
      <c r="AE13" s="75"/>
      <c r="AI13" s="4"/>
      <c r="AJ13" s="82">
        <f>SUM(AJ7:AJ12)</f>
        <v>0</v>
      </c>
      <c r="AK13" s="83" t="e">
        <f t="shared" ref="AK13" si="28">SUM(AK7:AK12)</f>
        <v>#VALUE!</v>
      </c>
      <c r="AL13" s="84">
        <f t="shared" ref="AL13" si="29">SUM(AL7:AL12)</f>
        <v>0</v>
      </c>
      <c r="AT13" s="75"/>
      <c r="AX13" s="4"/>
      <c r="AY13" s="82">
        <f>SUM(AY7:AY12)</f>
        <v>0</v>
      </c>
      <c r="AZ13" s="83">
        <f t="shared" ref="AZ13" si="30">SUM(AZ7:AZ12)</f>
        <v>6.9</v>
      </c>
      <c r="BA13" s="84">
        <f t="shared" ref="BA13" si="31">SUM(BA7:BA12)</f>
        <v>0</v>
      </c>
      <c r="BI13" s="75"/>
      <c r="BM13" s="4"/>
      <c r="BN13" s="82">
        <f>SUM(BN7:BN12)</f>
        <v>0</v>
      </c>
      <c r="BO13" s="83">
        <f t="shared" ref="BO13" si="32">SUM(BO7:BO12)</f>
        <v>6.9</v>
      </c>
      <c r="BP13" s="84">
        <f t="shared" ref="BP13" si="33">SUM(BP7:BP12)</f>
        <v>0</v>
      </c>
    </row>
    <row r="14" spans="1:68" ht="18.75" customHeight="1" thickTop="1">
      <c r="B14" s="21"/>
      <c r="C14" s="21"/>
      <c r="D14" s="21"/>
      <c r="E14" s="21"/>
      <c r="F14" s="22"/>
      <c r="G14" s="21"/>
      <c r="H14" s="22"/>
      <c r="I14" s="21"/>
      <c r="T14" s="4"/>
      <c r="V14" s="4"/>
      <c r="AE14" s="75"/>
      <c r="AI14" s="4"/>
      <c r="AK14" s="4"/>
      <c r="AT14" s="75"/>
      <c r="AX14" s="4"/>
      <c r="AZ14" s="4"/>
      <c r="BI14" s="75"/>
      <c r="BM14" s="4"/>
      <c r="BO14" s="4"/>
    </row>
    <row r="15" spans="1:68" ht="18.75" customHeight="1">
      <c r="B15" s="21"/>
      <c r="C15" s="42" t="s">
        <v>194</v>
      </c>
      <c r="D15" s="38"/>
      <c r="E15" s="44" t="s">
        <v>215</v>
      </c>
      <c r="F15" s="38"/>
      <c r="G15" s="38"/>
      <c r="H15" s="38"/>
      <c r="I15" s="38"/>
      <c r="Q15" s="8" t="s">
        <v>194</v>
      </c>
      <c r="S15" s="9" t="s">
        <v>215</v>
      </c>
      <c r="AE15" s="75"/>
      <c r="AF15" s="42" t="s">
        <v>194</v>
      </c>
      <c r="AG15" s="38"/>
      <c r="AH15" s="44" t="s">
        <v>215</v>
      </c>
      <c r="AI15" s="38"/>
      <c r="AJ15" s="38"/>
      <c r="AK15" s="38"/>
      <c r="AL15" s="38"/>
      <c r="AT15" s="75"/>
      <c r="AU15" s="42" t="s">
        <v>194</v>
      </c>
      <c r="AV15" s="38"/>
      <c r="AW15" s="44" t="s">
        <v>215</v>
      </c>
      <c r="AX15" s="38"/>
      <c r="AY15" s="38"/>
      <c r="AZ15" s="38"/>
      <c r="BA15" s="38"/>
      <c r="BI15" s="75"/>
      <c r="BJ15" s="42" t="s">
        <v>194</v>
      </c>
      <c r="BK15" s="38"/>
      <c r="BL15" s="44" t="s">
        <v>215</v>
      </c>
      <c r="BM15" s="38"/>
      <c r="BN15" s="38"/>
      <c r="BO15" s="38"/>
      <c r="BP15" s="38"/>
    </row>
    <row r="16" spans="1:68" ht="18.75" customHeight="1">
      <c r="A16" s="29">
        <v>5</v>
      </c>
      <c r="B16" s="30"/>
      <c r="C16" s="41" t="str">
        <f>IF(VLOOKUP($A16,Grünland,2)&gt;0,VLOOKUP($A16,Grünland,2),"")</f>
        <v>GL 5 Nutzung</v>
      </c>
      <c r="D16" s="6"/>
      <c r="E16" s="38">
        <f>IF(VLOOKUP($A16,Grünland,2)&gt;0,VLOOKUP($A16,Grünland,10),"")</f>
        <v>110</v>
      </c>
      <c r="F16" s="34">
        <f>IF(VLOOKUP($A16,Grünland,3)&gt;0,(VLOOKUP($A16,Grünland,3)+VLOOKUP($A16,Grünland,6)),"")</f>
        <v>2.8</v>
      </c>
      <c r="G16" s="35">
        <f>IF(E16&gt;0,F16*E16*D16,"")</f>
        <v>0</v>
      </c>
      <c r="H16" s="36">
        <f>IF(VLOOKUP($A16,Grünland,4)&gt;0,(VLOOKUP($A16,Grünland,4)),"")</f>
        <v>1</v>
      </c>
      <c r="I16" s="37">
        <f>IF(E16&gt;0,H16*E16*D16,"")</f>
        <v>0</v>
      </c>
      <c r="O16" s="29">
        <v>1</v>
      </c>
      <c r="P16" s="29"/>
      <c r="Q16" s="29" t="str">
        <f>IF(VLOOKUP($O16,Grünland,2)&gt;0,VLOOKUP($O16,Grünland,2),"")</f>
        <v>GL 1 Nutzung</v>
      </c>
      <c r="R16" s="6"/>
      <c r="S16" s="38">
        <f>IF(VLOOKUP($O16,Grünland,2)&gt;0,VLOOKUP($O16,Grünland,10),"")</f>
        <v>40</v>
      </c>
      <c r="T16" s="34">
        <f>IF(VLOOKUP($O16,Grünland,3)&gt;0,(VLOOKUP($O16,Grünland,3)+VLOOKUP($O16,Grünland,6)),"")</f>
        <v>1.38</v>
      </c>
      <c r="U16" s="35">
        <f>IF(S16&gt;0,T16*S16*R16,"")</f>
        <v>0</v>
      </c>
      <c r="V16" s="36">
        <f>IF(VLOOKUP($O16,Grünland,4)&gt;0,(VLOOKUP($O16,Grünland,4)),"")</f>
        <v>0.6</v>
      </c>
      <c r="W16" s="37">
        <f>IF(S16&gt;0,V16*S16*R16,"")</f>
        <v>0</v>
      </c>
      <c r="AD16" s="29">
        <v>3</v>
      </c>
      <c r="AE16" s="74"/>
      <c r="AF16" s="41" t="str">
        <f>IF(VLOOKUP($AD16,Grünland,2)&gt;0,VLOOKUP($AD16,Grünland,2),"")</f>
        <v>GL 3 Nutzung</v>
      </c>
      <c r="AG16" s="6"/>
      <c r="AH16" s="38">
        <f>IF(VLOOKUP($AD16,Grünland,2)&gt;0,VLOOKUP($AD16,Grünland,10),"")</f>
        <v>80</v>
      </c>
      <c r="AI16" s="34">
        <f>IF(VLOOKUP($AD16,Grünland,3)&gt;0,(VLOOKUP($AD16,Grünland,3)+VLOOKUP($AD16,Grünland,6)),"")</f>
        <v>2.4</v>
      </c>
      <c r="AJ16" s="35">
        <f>IF(AH16&gt;0,AI16*AH16*AG16,"")</f>
        <v>0</v>
      </c>
      <c r="AK16" s="36">
        <f>IF(VLOOKUP($AD16,Grünland,4)&gt;0,(VLOOKUP($AD16,Grünland,4)),"")</f>
        <v>0.95</v>
      </c>
      <c r="AL16" s="37">
        <f>IF(AH16&gt;0,AK16*AH16*AG16,"")</f>
        <v>0</v>
      </c>
      <c r="AS16" s="29">
        <v>1</v>
      </c>
      <c r="AT16" s="74"/>
      <c r="AU16" s="41" t="str">
        <f>IF(VLOOKUP($AS16,Grünland,2)&gt;0,VLOOKUP($AS16,Grünland,2),"")</f>
        <v>GL 1 Nutzung</v>
      </c>
      <c r="AV16" s="6"/>
      <c r="AW16" s="38">
        <f>IF(VLOOKUP($A16,Grünland,2)&gt;0,VLOOKUP($A16,Grünland,10),"")</f>
        <v>110</v>
      </c>
      <c r="AX16" s="34">
        <f>IF(VLOOKUP($AS16,Grünland,3)&gt;0,(VLOOKUP($AS16,Grünland,3)+VLOOKUP($AS16,Grünland,6)),"")</f>
        <v>1.38</v>
      </c>
      <c r="AY16" s="35">
        <f>IF(AW16&gt;0,AX16*AW16*AV16,"")</f>
        <v>0</v>
      </c>
      <c r="AZ16" s="36">
        <f>IF(VLOOKUP($AS16,Grünland,4)&gt;0,(VLOOKUP($AS16,Grünland,4)),"")</f>
        <v>0.6</v>
      </c>
      <c r="BA16" s="37">
        <f>IF(AW16&gt;0,AZ16*AW16*AV16,"")</f>
        <v>0</v>
      </c>
      <c r="BH16" s="29">
        <v>3</v>
      </c>
      <c r="BI16" s="74"/>
      <c r="BJ16" s="41" t="str">
        <f>IF(VLOOKUP($BH16,Grünland,2)&gt;0,VLOOKUP($BH16,Grünland,2),"")</f>
        <v>GL 3 Nutzung</v>
      </c>
      <c r="BK16" s="6"/>
      <c r="BL16" s="38">
        <f>IF(VLOOKUP($BH16,Grünland,2)&gt;0,VLOOKUP($BH16,Grünland,10),"")</f>
        <v>80</v>
      </c>
      <c r="BM16" s="34">
        <f>IF(VLOOKUP($BH16,Grünland,3)&gt;0,(VLOOKUP($BH16,Grünland,3)+VLOOKUP($BH16,Grünland,6)),"")</f>
        <v>2.4</v>
      </c>
      <c r="BN16" s="35">
        <f>IF(BL16&gt;0,BM16*BL16*BK16,"")</f>
        <v>0</v>
      </c>
      <c r="BO16" s="36">
        <f>IF(VLOOKUP($BH16,Grünland,4)&gt;0,(VLOOKUP($BH16,Grünland,4)),"")</f>
        <v>0.95</v>
      </c>
      <c r="BP16" s="37">
        <f>IF(BL16&gt;0,BO16*BL16*BK16,"")</f>
        <v>0</v>
      </c>
    </row>
    <row r="17" spans="1:78" ht="18.75" customHeight="1">
      <c r="A17" s="29">
        <v>5</v>
      </c>
      <c r="B17" s="30"/>
      <c r="C17" s="41" t="str">
        <f>IF(VLOOKUP($A17,Grünland,2)&gt;0,VLOOKUP($A17,Grünland,2),"")</f>
        <v>GL 5 Nutzung</v>
      </c>
      <c r="D17" s="6"/>
      <c r="E17" s="38">
        <f>IF(VLOOKUP($A17,Grünland,2)&gt;0,VLOOKUP($A17,Grünland,10),"")</f>
        <v>110</v>
      </c>
      <c r="F17" s="34">
        <f>IF(VLOOKUP($A17,Grünland,3)&gt;0,(VLOOKUP($A17,Grünland,3)+VLOOKUP($A17,Grünland,6)),"")</f>
        <v>2.8</v>
      </c>
      <c r="G17" s="35">
        <f t="shared" ref="G17:G18" si="34">IF(E17&gt;0,F17*E17*D17,"")</f>
        <v>0</v>
      </c>
      <c r="H17" s="36">
        <f>IF(VLOOKUP($A17,Grünland,4)&gt;0,(VLOOKUP($A17,Grünland,4)),"")</f>
        <v>1</v>
      </c>
      <c r="I17" s="37">
        <f t="shared" ref="I17:I18" si="35">IF(E17&gt;0,H17*E17*D17,"")</f>
        <v>0</v>
      </c>
      <c r="O17" s="29">
        <v>1</v>
      </c>
      <c r="P17" s="29"/>
      <c r="Q17" s="29" t="str">
        <f>IF(VLOOKUP($O17,Grünland,2)&gt;0,VLOOKUP($O17,Grünland,2),"")</f>
        <v>GL 1 Nutzung</v>
      </c>
      <c r="R17" s="6"/>
      <c r="S17" s="38">
        <f>IF(VLOOKUP($O17,Grünland,2)&gt;0,VLOOKUP($O17,Grünland,10),"")</f>
        <v>40</v>
      </c>
      <c r="T17" s="34">
        <f>IF(VLOOKUP($O17,Grünland,3)&gt;0,(VLOOKUP($O17,Grünland,3)+VLOOKUP($O17,Grünland,6)),"")</f>
        <v>1.38</v>
      </c>
      <c r="U17" s="35">
        <f t="shared" ref="U17:U18" si="36">IF(S17&gt;0,T17*S17*R17,"")</f>
        <v>0</v>
      </c>
      <c r="V17" s="36">
        <f>IF(VLOOKUP($O17,Grünland,4)&gt;0,(VLOOKUP($O17,Grünland,4)),"")</f>
        <v>0.6</v>
      </c>
      <c r="W17" s="37">
        <f t="shared" ref="W17:W18" si="37">IF(S17&gt;0,V17*S17*R17,"")</f>
        <v>0</v>
      </c>
      <c r="AD17" s="29">
        <v>1</v>
      </c>
      <c r="AE17" s="74"/>
      <c r="AF17" s="41" t="str">
        <f>IF(VLOOKUP($AD17,Grünland,2)&gt;0,VLOOKUP($AD17,Grünland,2),"")</f>
        <v>GL 1 Nutzung</v>
      </c>
      <c r="AG17" s="6"/>
      <c r="AH17" s="38">
        <f>IF(VLOOKUP($AD17,Grünland,2)&gt;0,VLOOKUP($AD17,Grünland,10),"")</f>
        <v>40</v>
      </c>
      <c r="AI17" s="34">
        <f>IF(VLOOKUP($AD17,Grünland,3)&gt;0,(VLOOKUP($AD17,Grünland,3)+VLOOKUP($AD17,Grünland,6)),"")</f>
        <v>1.38</v>
      </c>
      <c r="AJ17" s="35">
        <f t="shared" ref="AJ17:AJ18" si="38">IF(AH17&gt;0,AI17*AH17*AG17,"")</f>
        <v>0</v>
      </c>
      <c r="AK17" s="36">
        <f>IF(VLOOKUP($AD17,Grünland,4)&gt;0,(VLOOKUP($AD17,Grünland,4)),"")</f>
        <v>0.6</v>
      </c>
      <c r="AL17" s="37">
        <f t="shared" ref="AL17:AL18" si="39">IF(AH17&gt;0,AK17*AH17*AG17,"")</f>
        <v>0</v>
      </c>
      <c r="AS17" s="29">
        <v>5</v>
      </c>
      <c r="AT17" s="74"/>
      <c r="AU17" s="41" t="str">
        <f>IF(VLOOKUP($AS17,Grünland,2)&gt;0,VLOOKUP($AS17,Grünland,2),"")</f>
        <v>GL 5 Nutzung</v>
      </c>
      <c r="AV17" s="6"/>
      <c r="AW17" s="38">
        <f>IF(VLOOKUP($A17,Grünland,2)&gt;0,VLOOKUP($A17,Grünland,10),"")</f>
        <v>110</v>
      </c>
      <c r="AX17" s="34">
        <f>IF(VLOOKUP($AS17,Grünland,3)&gt;0,(VLOOKUP($AS17,Grünland,3)+VLOOKUP($AS17,Grünland,6)),"")</f>
        <v>2.8</v>
      </c>
      <c r="AY17" s="35">
        <f t="shared" ref="AY17:AY18" si="40">IF(AW17&gt;0,AX17*AW17*AV17,"")</f>
        <v>0</v>
      </c>
      <c r="AZ17" s="36">
        <f>IF(VLOOKUP($AS17,Grünland,4)&gt;0,(VLOOKUP($AS17,Grünland,4)),"")</f>
        <v>1</v>
      </c>
      <c r="BA17" s="37">
        <f t="shared" ref="BA17:BA18" si="41">IF(AW17&gt;0,AZ17*AW17*AV17,"")</f>
        <v>0</v>
      </c>
      <c r="BH17" s="29">
        <v>1</v>
      </c>
      <c r="BI17" s="74"/>
      <c r="BJ17" s="41" t="str">
        <f>IF(VLOOKUP($BH17,Grünland,2)&gt;0,VLOOKUP($BH17,Grünland,2),"")</f>
        <v>GL 1 Nutzung</v>
      </c>
      <c r="BK17" s="6"/>
      <c r="BL17" s="38">
        <f>IF(VLOOKUP($BH17,Grünland,2)&gt;0,VLOOKUP($BH17,Grünland,10),"")</f>
        <v>40</v>
      </c>
      <c r="BM17" s="34">
        <f>IF(VLOOKUP($BH17,Grünland,3)&gt;0,(VLOOKUP($BH17,Grünland,3)+VLOOKUP($BH17,Grünland,6)),"")</f>
        <v>1.38</v>
      </c>
      <c r="BN17" s="35">
        <f t="shared" ref="BN17:BN18" si="42">IF(BL17&gt;0,BM17*BL17*BK17,"")</f>
        <v>0</v>
      </c>
      <c r="BO17" s="36">
        <f>IF(VLOOKUP($BH17,Grünland,4)&gt;0,(VLOOKUP($BH17,Grünland,4)),"")</f>
        <v>0.6</v>
      </c>
      <c r="BP17" s="37">
        <f t="shared" ref="BP17:BP18" si="43">IF(BL17&gt;0,BO17*BL17*BK17,"")</f>
        <v>0</v>
      </c>
    </row>
    <row r="18" spans="1:78" ht="18.75" customHeight="1">
      <c r="A18" s="29">
        <v>4</v>
      </c>
      <c r="B18" s="30"/>
      <c r="C18" s="41" t="str">
        <f>IF(VLOOKUP($A18,Grünland,2)&gt;0,VLOOKUP($A18,Grünland,2),"")</f>
        <v>GL 4 Nutzung</v>
      </c>
      <c r="D18" s="6"/>
      <c r="E18" s="38">
        <f>IF(VLOOKUP($A18,Grünland,2)&gt;0,VLOOKUP($A18,Grünland,10),"")</f>
        <v>90</v>
      </c>
      <c r="F18" s="34">
        <f>IF(VLOOKUP($A18,Grünland,3)&gt;0,(VLOOKUP($A18,Grünland,3)+VLOOKUP($A18,Grünland,6)),"")</f>
        <v>2.7</v>
      </c>
      <c r="G18" s="35">
        <f t="shared" si="34"/>
        <v>0</v>
      </c>
      <c r="H18" s="36">
        <f>IF(VLOOKUP($A18,Grünland,4)&gt;0,(VLOOKUP($A18,Grünland,4)),"")</f>
        <v>1</v>
      </c>
      <c r="I18" s="37">
        <f t="shared" si="35"/>
        <v>0</v>
      </c>
      <c r="O18" s="29">
        <v>5</v>
      </c>
      <c r="P18" s="29"/>
      <c r="Q18" s="29" t="str">
        <f>IF(VLOOKUP($O18,Grünland,2)&gt;0,VLOOKUP($O18,Grünland,2),"")</f>
        <v>GL 5 Nutzung</v>
      </c>
      <c r="R18" s="6"/>
      <c r="S18" s="38">
        <f>IF(VLOOKUP($O18,Grünland,2)&gt;0,VLOOKUP($O18,Grünland,10),"")</f>
        <v>110</v>
      </c>
      <c r="T18" s="34">
        <f>IF(VLOOKUP($O18,Grünland,3)&gt;0,(VLOOKUP($O18,Grünland,3)+VLOOKUP($O18,Grünland,6)),"")</f>
        <v>2.8</v>
      </c>
      <c r="U18" s="35">
        <f t="shared" si="36"/>
        <v>0</v>
      </c>
      <c r="V18" s="36">
        <f>IF(VLOOKUP($O18,Grünland,4)&gt;0,(VLOOKUP($O18,Grünland,4)),"")</f>
        <v>1</v>
      </c>
      <c r="W18" s="37">
        <f t="shared" si="37"/>
        <v>0</v>
      </c>
      <c r="AD18" s="29">
        <v>2</v>
      </c>
      <c r="AE18" s="74"/>
      <c r="AF18" s="41" t="str">
        <f>IF(VLOOKUP($AD18,Grünland,2)&gt;0,VLOOKUP($AD18,Grünland,2),"")</f>
        <v>GL 2 Nutzung</v>
      </c>
      <c r="AG18" s="6"/>
      <c r="AH18" s="38">
        <f>IF(VLOOKUP($AD18,Grünland,2)&gt;0,VLOOKUP($AD18,Grünland,10),"")</f>
        <v>55</v>
      </c>
      <c r="AI18" s="34">
        <f>IF(VLOOKUP($AD18,Grünland,3)&gt;0,(VLOOKUP($AD18,Grünland,3)+VLOOKUP($AD18,Grünland,6)),"")</f>
        <v>1.82</v>
      </c>
      <c r="AJ18" s="35">
        <f t="shared" si="38"/>
        <v>0</v>
      </c>
      <c r="AK18" s="36">
        <f>IF(VLOOKUP($AD18,Grünland,4)&gt;0,(VLOOKUP($AD18,Grünland,4)),"")</f>
        <v>0.7</v>
      </c>
      <c r="AL18" s="37">
        <f t="shared" si="39"/>
        <v>0</v>
      </c>
      <c r="AS18" s="29">
        <v>6</v>
      </c>
      <c r="AT18" s="74"/>
      <c r="AU18" s="41" t="str">
        <f>IF(VLOOKUP($AS18,Grünland,2)&gt;0,VLOOKUP($AS18,Grünland,2),"")</f>
        <v/>
      </c>
      <c r="AV18" s="6"/>
      <c r="AW18" s="38">
        <f>IF(VLOOKUP($A18,Grünland,2)&gt;0,VLOOKUP($A18,Grünland,10),"")</f>
        <v>90</v>
      </c>
      <c r="AX18" s="34" t="e">
        <f>IF(VLOOKUP($AS18,Grünland,3)&gt;0,(VLOOKUP($AS18,Grünland,3)+VLOOKUP($AS18,Grünland,6)),"")</f>
        <v>#VALUE!</v>
      </c>
      <c r="AY18" s="35" t="e">
        <f t="shared" si="40"/>
        <v>#VALUE!</v>
      </c>
      <c r="AZ18" s="36" t="str">
        <f>IF(VLOOKUP($AS18,Grünland,4)&gt;0,(VLOOKUP($AS18,Grünland,4)),"")</f>
        <v/>
      </c>
      <c r="BA18" s="37" t="e">
        <f t="shared" si="41"/>
        <v>#VALUE!</v>
      </c>
      <c r="BH18" s="29">
        <v>6</v>
      </c>
      <c r="BI18" s="74"/>
      <c r="BJ18" s="41" t="str">
        <f>IF(VLOOKUP($BH18,Grünland,2)&gt;0,VLOOKUP($BH18,Grünland,2),"")</f>
        <v/>
      </c>
      <c r="BK18" s="6"/>
      <c r="BL18" s="38">
        <f>IF(VLOOKUP($BH18,Grünland,2)&gt;0,VLOOKUP($BH18,Grünland,10),"")</f>
        <v>0</v>
      </c>
      <c r="BM18" s="34" t="e">
        <f>IF(VLOOKUP($BH18,Grünland,3)&gt;0,(VLOOKUP($BH18,Grünland,3)+VLOOKUP($BH18,Grünland,6)),"")</f>
        <v>#VALUE!</v>
      </c>
      <c r="BN18" s="35" t="str">
        <f t="shared" si="42"/>
        <v/>
      </c>
      <c r="BO18" s="36" t="str">
        <f>IF(VLOOKUP($BH18,Grünland,4)&gt;0,(VLOOKUP($BH18,Grünland,4)),"")</f>
        <v/>
      </c>
      <c r="BP18" s="37" t="str">
        <f t="shared" si="43"/>
        <v/>
      </c>
    </row>
    <row r="19" spans="1:78" ht="18.75" customHeight="1" thickBot="1">
      <c r="B19" s="21"/>
      <c r="C19" s="21"/>
      <c r="D19" s="21"/>
      <c r="E19" s="21"/>
      <c r="F19" s="21"/>
      <c r="G19" s="78">
        <f>SUM(G16:G18)</f>
        <v>0</v>
      </c>
      <c r="H19" s="85">
        <f t="shared" ref="H19" si="44">SUM(H16:H18)</f>
        <v>3</v>
      </c>
      <c r="I19" s="89">
        <f>SUM(I16:I18)</f>
        <v>0</v>
      </c>
      <c r="U19" s="82">
        <f>SUM(U16:U18)</f>
        <v>0</v>
      </c>
      <c r="V19" s="85">
        <f t="shared" ref="V19" si="45">SUM(V16:V18)</f>
        <v>2.2000000000000002</v>
      </c>
      <c r="W19" s="84">
        <f t="shared" ref="W19" si="46">SUM(W16:W18)</f>
        <v>0</v>
      </c>
      <c r="AJ19" s="82">
        <f>SUM(AJ16:AJ18)</f>
        <v>0</v>
      </c>
      <c r="AK19" s="85">
        <f t="shared" ref="AK19" si="47">SUM(AK16:AK18)</f>
        <v>2.25</v>
      </c>
      <c r="AL19" s="84">
        <f t="shared" ref="AL19" si="48">SUM(AL16:AL18)</f>
        <v>0</v>
      </c>
      <c r="AT19" s="75"/>
      <c r="AY19" s="82" t="e">
        <f>SUM(AY16:AY18)</f>
        <v>#VALUE!</v>
      </c>
      <c r="AZ19" s="85">
        <f t="shared" ref="AZ19" si="49">SUM(AZ16:AZ18)</f>
        <v>1.6</v>
      </c>
      <c r="BA19" s="84" t="e">
        <f t="shared" ref="BA19" si="50">SUM(BA16:BA18)</f>
        <v>#VALUE!</v>
      </c>
      <c r="BI19" s="75"/>
      <c r="BN19" s="82">
        <f>SUM(BN16:BN18)</f>
        <v>0</v>
      </c>
      <c r="BO19" s="85">
        <f t="shared" ref="BO19" si="51">SUM(BO16:BO18)</f>
        <v>1.5499999999999998</v>
      </c>
      <c r="BP19" s="84">
        <f t="shared" ref="BP19" si="52">SUM(BP16:BP18)</f>
        <v>0</v>
      </c>
    </row>
    <row r="20" spans="1:78" ht="18.75" customHeight="1" thickTop="1">
      <c r="B20" s="21"/>
      <c r="C20" s="21"/>
      <c r="D20" s="21"/>
      <c r="E20" s="21"/>
      <c r="F20" s="21"/>
      <c r="G20" s="21"/>
      <c r="H20" s="21"/>
      <c r="I20" s="15"/>
    </row>
    <row r="21" spans="1:78" s="49" customFormat="1" ht="18.75" customHeight="1" thickBot="1">
      <c r="B21" s="57" t="s">
        <v>216</v>
      </c>
      <c r="D21" s="17">
        <f>(SUM(D7:D12)+SUM(D16:D18))-SUMIF(C7:C12,"Brache",D7:D12)</f>
        <v>0</v>
      </c>
      <c r="G21" s="93">
        <f>G13+G19</f>
        <v>0</v>
      </c>
      <c r="H21" s="94" t="e">
        <f t="shared" ref="H21:I21" si="53">H13+H19</f>
        <v>#VALUE!</v>
      </c>
      <c r="I21" s="95">
        <f t="shared" si="53"/>
        <v>0</v>
      </c>
      <c r="N21" s="73"/>
      <c r="P21" s="48" t="s">
        <v>216</v>
      </c>
      <c r="R21" s="17">
        <f>SUM(R7:R12)+SUM(R16:R18)-SUMIF(Q7:Q12,"Brache",R7:R12)</f>
        <v>0</v>
      </c>
      <c r="U21" s="90">
        <f>U13+U19</f>
        <v>0</v>
      </c>
      <c r="V21" s="91" t="e">
        <f t="shared" ref="V21:W21" si="54">V13+V19</f>
        <v>#VALUE!</v>
      </c>
      <c r="W21" s="92">
        <f t="shared" si="54"/>
        <v>0</v>
      </c>
      <c r="AC21" s="73"/>
      <c r="AE21" s="48" t="s">
        <v>216</v>
      </c>
      <c r="AG21" s="17">
        <f>SUM(AG7:AG12)+SUM(AG16:AG18)-SUMIF(AF7:AF12,"Brache",AG7:AG12)</f>
        <v>0</v>
      </c>
      <c r="AJ21" s="11">
        <f>AJ13+AJ19</f>
        <v>0</v>
      </c>
      <c r="AK21" s="12" t="e">
        <f t="shared" ref="AK21:AL21" si="55">AK13+AK19</f>
        <v>#VALUE!</v>
      </c>
      <c r="AL21" s="13">
        <f t="shared" si="55"/>
        <v>0</v>
      </c>
      <c r="AR21" s="73"/>
      <c r="AT21" s="48" t="s">
        <v>216</v>
      </c>
      <c r="AV21" s="17">
        <f>SUM(AV7:AV12)+SUM(AV16:AV18)-SUMIF(AU7:AU12,"Brache",AV7:AV12)</f>
        <v>0</v>
      </c>
      <c r="AY21" s="90" t="e">
        <f>AY13+AY19</f>
        <v>#VALUE!</v>
      </c>
      <c r="AZ21" s="91">
        <f t="shared" ref="AZ21:BA21" si="56">AZ13+AZ19</f>
        <v>8.5</v>
      </c>
      <c r="BA21" s="92" t="e">
        <f t="shared" si="56"/>
        <v>#VALUE!</v>
      </c>
      <c r="BG21" s="73"/>
      <c r="BI21" s="48" t="s">
        <v>216</v>
      </c>
      <c r="BK21" s="17">
        <f>SUM(BK7:BK12)+SUM(BK16:BK18)-SUMIF(BJ7:BJ12,"Brache",BK7:BK12)</f>
        <v>0</v>
      </c>
      <c r="BN21" s="90">
        <f>BN13+BN19</f>
        <v>0</v>
      </c>
      <c r="BO21" s="91">
        <f t="shared" ref="BO21:BP21" si="57">BO13+BO19</f>
        <v>8.4499999999999993</v>
      </c>
      <c r="BP21" s="92">
        <f t="shared" si="57"/>
        <v>0</v>
      </c>
      <c r="BV21" s="73"/>
      <c r="BW21" s="73"/>
      <c r="BX21" s="73"/>
      <c r="BY21" s="73"/>
      <c r="BZ21" s="73"/>
    </row>
    <row r="22" spans="1:78" ht="18.75" customHeight="1" thickTop="1">
      <c r="B22" s="21"/>
      <c r="C22" s="21"/>
      <c r="D22" s="21"/>
      <c r="E22" s="21"/>
      <c r="F22" s="21"/>
      <c r="G22" s="21"/>
      <c r="H22" s="21"/>
      <c r="I22" s="21"/>
    </row>
    <row r="23" spans="1:78" ht="33" customHeight="1">
      <c r="B23" s="21"/>
      <c r="C23" s="42" t="s">
        <v>195</v>
      </c>
      <c r="D23" s="43" t="s">
        <v>205</v>
      </c>
      <c r="E23" s="43" t="s">
        <v>206</v>
      </c>
      <c r="F23" s="38"/>
      <c r="G23" s="45" t="s">
        <v>213</v>
      </c>
      <c r="H23" s="38"/>
      <c r="I23" s="38" t="s">
        <v>214</v>
      </c>
      <c r="M23" t="s">
        <v>212</v>
      </c>
      <c r="Q23" s="42" t="s">
        <v>195</v>
      </c>
      <c r="R23" s="43" t="s">
        <v>205</v>
      </c>
      <c r="S23" s="43" t="s">
        <v>206</v>
      </c>
      <c r="T23" s="38"/>
      <c r="U23" s="45" t="s">
        <v>213</v>
      </c>
      <c r="V23" s="38"/>
      <c r="W23" s="38" t="s">
        <v>214</v>
      </c>
      <c r="AA23" t="s">
        <v>212</v>
      </c>
      <c r="AF23" s="42" t="s">
        <v>195</v>
      </c>
      <c r="AG23" s="43" t="s">
        <v>205</v>
      </c>
      <c r="AH23" s="43" t="s">
        <v>206</v>
      </c>
      <c r="AI23" s="38"/>
      <c r="AJ23" s="45" t="s">
        <v>213</v>
      </c>
      <c r="AK23" s="38"/>
      <c r="AL23" s="38" t="s">
        <v>214</v>
      </c>
      <c r="AP23" t="s">
        <v>212</v>
      </c>
      <c r="AU23" s="42" t="s">
        <v>195</v>
      </c>
      <c r="AV23" s="43" t="s">
        <v>205</v>
      </c>
      <c r="AW23" s="43" t="s">
        <v>206</v>
      </c>
      <c r="AX23" s="38"/>
      <c r="AY23" s="45" t="s">
        <v>213</v>
      </c>
      <c r="AZ23" s="38"/>
      <c r="BA23" s="38" t="s">
        <v>214</v>
      </c>
      <c r="BE23" t="s">
        <v>212</v>
      </c>
      <c r="BJ23" s="42" t="s">
        <v>195</v>
      </c>
      <c r="BK23" s="43" t="s">
        <v>205</v>
      </c>
      <c r="BL23" s="43" t="s">
        <v>206</v>
      </c>
      <c r="BM23" s="38"/>
      <c r="BN23" s="45" t="s">
        <v>213</v>
      </c>
      <c r="BO23" s="38"/>
      <c r="BP23" s="38" t="s">
        <v>214</v>
      </c>
      <c r="BT23" t="s">
        <v>212</v>
      </c>
    </row>
    <row r="24" spans="1:78" ht="41.25" customHeight="1">
      <c r="A24" s="29">
        <v>111</v>
      </c>
      <c r="B24" s="56" t="str">
        <f>IF(VLOOKUP($A24,Tiere,5)&gt;0,(VLOOKUP($A24,Tiere,5)),"")</f>
        <v/>
      </c>
      <c r="C24" s="46" t="str">
        <f>IF(VLOOKUP($A24,Tiere,2)&gt;0,VLOOKUP($A24,Tiere,2),"")</f>
        <v/>
      </c>
      <c r="D24" s="6"/>
      <c r="E24" s="6"/>
      <c r="F24" s="34" t="str">
        <f>IF(VLOOKUP($A24,Tiere,3)&gt;0,(VLOOKUP($A24,Tiere,3)),"")</f>
        <v/>
      </c>
      <c r="G24" s="35" t="str">
        <f>IF(OR(D24&gt;0,E24&gt;0),((K24*F24*D24)+(L24*F24*E24)),"")</f>
        <v/>
      </c>
      <c r="H24" s="36" t="str">
        <f>IF(VLOOKUP($A24,Tiere,4)&gt;0,(VLOOKUP($A24,Tiere,4)),"")</f>
        <v/>
      </c>
      <c r="I24" s="37" t="str">
        <f>IF(OR(D24&gt;0,E24&gt;0),(H24*(D24+E24)),"")</f>
        <v/>
      </c>
      <c r="K24" s="4">
        <f>IF(VLOOKUP($A24,Tiere,12)&gt;0,(VLOOKUP($A24,Tiere,12)),0)</f>
        <v>0</v>
      </c>
      <c r="L24" s="4">
        <f>IF(VLOOKUP($A24,Tiere,13)&gt;0,(VLOOKUP($A24,Tiere,13)),0)</f>
        <v>0</v>
      </c>
      <c r="M24" t="e">
        <f>F24*(D24+E24)</f>
        <v>#VALUE!</v>
      </c>
      <c r="O24" s="29">
        <v>85</v>
      </c>
      <c r="P24" s="31" t="str">
        <f>IF(VLOOKUP($O24,Tiere,5)&gt;0,(VLOOKUP($O24,Tiere,5)),"")</f>
        <v>kg je Tier und Jahr</v>
      </c>
      <c r="Q24" s="46" t="str">
        <f>IF(VLOOKUP($O24,Tiere,2)&gt;0,VLOOKUP($O24,Tiere,2),"")</f>
        <v>Zuchtstute; Pony; Stall + Weide; 0,5 Fohlen p.a.</v>
      </c>
      <c r="R24" s="6"/>
      <c r="S24" s="6">
        <v>1</v>
      </c>
      <c r="T24" s="34">
        <f>IF(VLOOKUP($O24,Tiere,3)&gt;0,(VLOOKUP($O24,Tiere,3)),"")</f>
        <v>42.3</v>
      </c>
      <c r="U24" s="35">
        <f>IF(OR(R24&gt;0,S24&gt;0),((Y24*T24*R24)+Z24*T24*S24),"")</f>
        <v>23.265000000000001</v>
      </c>
      <c r="V24" s="36">
        <f>IF(VLOOKUP($O24,Tiere,4)&gt;0,(VLOOKUP($O24,Tiere,4)),"")</f>
        <v>18.399999999999999</v>
      </c>
      <c r="W24" s="37">
        <f>IF(OR(R24&gt;0,S24&gt;0),(V24*(R24+S24)),"")</f>
        <v>18.399999999999999</v>
      </c>
      <c r="Y24" s="4">
        <f>IF(VLOOKUP($O24,Tiere,12)&gt;0,(VLOOKUP($O24,Tiere,12)),"")</f>
        <v>0.55000000000000004</v>
      </c>
      <c r="Z24" s="4">
        <f>IF(VLOOKUP($O24,Tiere,13)&gt;0,(VLOOKUP($O24,Tiere,13)),"")</f>
        <v>0.55000000000000004</v>
      </c>
      <c r="AA24">
        <f>T24*(R24+S24)</f>
        <v>42.3</v>
      </c>
      <c r="AD24" s="29">
        <v>1</v>
      </c>
      <c r="AE24" s="31" t="str">
        <f>IF(VLOOKUP($AD24,Tiere,5)&gt;0,(VLOOKUP($AD24,Tiere,5)),"")</f>
        <v/>
      </c>
      <c r="AF24" s="46" t="str">
        <f>IF(VLOOKUP($AD24,Tiere,2)&gt;0,VLOOKUP($AD24,Tiere,2),"")</f>
        <v>- bitte auswählen -</v>
      </c>
      <c r="AG24" s="6"/>
      <c r="AH24" s="6"/>
      <c r="AI24" s="34" t="str">
        <f>IF(VLOOKUP($AD24,Tiere,3)&gt;0,(VLOOKUP($AD24,Tiere,3)),"")</f>
        <v/>
      </c>
      <c r="AJ24" s="35" t="str">
        <f>IF(OR(AG24&gt;0,AH24&gt;0),((AN24*AI24*AG24)+AO24*AI24*AH24),"")</f>
        <v/>
      </c>
      <c r="AK24" s="36" t="str">
        <f>IF(VLOOKUP($AD24,Tiere,4)&gt;0,(VLOOKUP($AD24,Tiere,4)),"")</f>
        <v/>
      </c>
      <c r="AL24" s="37" t="str">
        <f>IF(OR(AG24&gt;0,AH24&gt;0),(AK24*(AG24+AH24)),"")</f>
        <v/>
      </c>
      <c r="AN24" s="4" t="str">
        <f>IF(VLOOKUP($AD24,Tiere,12)&gt;0,(VLOOKUP($AD24,Tiere,12)),"")</f>
        <v/>
      </c>
      <c r="AO24" s="4" t="str">
        <f>IF(VLOOKUP($AD24,Tiere,13)&gt;0,(VLOOKUP($AD24,Tiere,13)),"")</f>
        <v/>
      </c>
      <c r="AP24" t="e">
        <f>AI24*(AG24+AH24)</f>
        <v>#VALUE!</v>
      </c>
      <c r="AS24" s="29">
        <v>2</v>
      </c>
      <c r="AT24" s="31" t="str">
        <f>IF(VLOOKUP($AS24,Tiere,5)&gt;0,(VLOOKUP($AS24,Tiere,5)),"")</f>
        <v>kg je Tier und Jahr</v>
      </c>
      <c r="AU24" s="46" t="str">
        <f>IF(VLOOKUP($AS24,Tiere,2)&gt;0,VLOOKUP($AS24,Tiere,2),"")</f>
        <v>Kälberaufzucht</v>
      </c>
      <c r="AV24" s="6"/>
      <c r="AW24" s="6"/>
      <c r="AX24" s="34">
        <f>IF(VLOOKUP($AS24,Tiere,3)&gt;0,(VLOOKUP($AS24,Tiere,3)),"")</f>
        <v>16.600000000000001</v>
      </c>
      <c r="AY24" s="35" t="str">
        <f>IF(OR(AV24&gt;0,AW24&gt;0),((BC24*AX24*AV24)+BD24*AX24*AW24),"")</f>
        <v/>
      </c>
      <c r="AZ24" s="36">
        <f>IF(VLOOKUP($AS24,Tiere,4)&gt;0,(VLOOKUP($AS24,Tiere,4)),"")</f>
        <v>6.4</v>
      </c>
      <c r="BA24" s="37" t="str">
        <f>IF(OR(AV24&gt;0,AW24&gt;0),(AZ24*(AV24+AW24)),"")</f>
        <v/>
      </c>
      <c r="BC24" s="4">
        <f>IF(VLOOKUP($AS24,Tiere,12)&gt;0,(VLOOKUP($AS24,Tiere,12)),"")</f>
        <v>0.85</v>
      </c>
      <c r="BD24" s="4">
        <f>IF(VLOOKUP($AS24,Tiere,13)&gt;0,(VLOOKUP($AS24,Tiere,13)),"")</f>
        <v>0.7</v>
      </c>
      <c r="BE24">
        <f>AX24*(AV24+AW24)</f>
        <v>0</v>
      </c>
      <c r="BH24" s="29">
        <v>1</v>
      </c>
      <c r="BI24" s="31" t="str">
        <f>IF(VLOOKUP($BH24,Tiere,5)&gt;0,(VLOOKUP($BH24,Tiere,5)),"")</f>
        <v/>
      </c>
      <c r="BJ24" s="46" t="str">
        <f>IF(VLOOKUP($BH24,Tiere,2)&gt;0,VLOOKUP($BH24,Tiere,2),"")</f>
        <v>- bitte auswählen -</v>
      </c>
      <c r="BK24" s="6"/>
      <c r="BL24" s="6"/>
      <c r="BM24" s="34" t="str">
        <f>IF(VLOOKUP($BH24,Tiere,3)&gt;0,(VLOOKUP($BH24,Tiere,3)),"")</f>
        <v/>
      </c>
      <c r="BN24" s="35" t="str">
        <f>IF(OR(BK24&gt;0,BL24&gt;0),((BR24*BM24*BK24)+BS24*BM24*BL24),"")</f>
        <v/>
      </c>
      <c r="BO24" s="36" t="str">
        <f>IF(VLOOKUP($BH24,Tiere,4)&gt;0,(VLOOKUP($BH24,Tiere,4)),"")</f>
        <v/>
      </c>
      <c r="BP24" s="37" t="str">
        <f>IF(OR(BK24&gt;0,BL24&gt;0),(BO24*(BK24+BL24)),"")</f>
        <v/>
      </c>
      <c r="BR24" s="4" t="str">
        <f>IF(VLOOKUP($BH24,Tiere,12)&gt;0,(VLOOKUP($BH24,Tiere,12)),"")</f>
        <v/>
      </c>
      <c r="BS24" s="4" t="str">
        <f>IF(VLOOKUP($BH24,Tiere,13)&gt;0,(VLOOKUP($BH24,Tiere,13)),"")</f>
        <v/>
      </c>
      <c r="BT24" t="e">
        <f>BM24*(BK24+BL24)</f>
        <v>#VALUE!</v>
      </c>
    </row>
    <row r="25" spans="1:78" ht="40.5" customHeight="1">
      <c r="A25" s="29">
        <v>111</v>
      </c>
      <c r="B25" s="56" t="str">
        <f>IF(VLOOKUP($A25,Tiere,5)&gt;0,(VLOOKUP($A25,Tiere,5)),"")</f>
        <v/>
      </c>
      <c r="C25" s="46" t="str">
        <f>IF(VLOOKUP($A25,Tiere,2)&gt;0,VLOOKUP($A25,Tiere,2),"")</f>
        <v/>
      </c>
      <c r="D25" s="6"/>
      <c r="E25" s="6"/>
      <c r="F25" s="34" t="str">
        <f>IF(VLOOKUP($A25,Tiere,3)&gt;0,(VLOOKUP($A25,Tiere,3)),"")</f>
        <v/>
      </c>
      <c r="G25" s="35" t="str">
        <f>IF(OR(D25&gt;0,E25&gt;0),((K25*F25*D25)+(L25*F25*E25)),"")</f>
        <v/>
      </c>
      <c r="H25" s="36" t="str">
        <f>IF(VLOOKUP($A25,Tiere,4)&gt;0,(VLOOKUP($A25,Tiere,4)),"")</f>
        <v/>
      </c>
      <c r="I25" s="37" t="str">
        <f t="shared" ref="I25:I28" si="58">IF(OR(D25&gt;0,E25&gt;0),(H25*(D25+E25)),"")</f>
        <v/>
      </c>
      <c r="K25" s="4">
        <f>IF(VLOOKUP($A25,Tiere,12)&gt;0,(VLOOKUP($A25,Tiere,12)),0)</f>
        <v>0</v>
      </c>
      <c r="L25" s="4">
        <f>IF(VLOOKUP($A25,Tiere,13)&gt;0,(VLOOKUP($A25,Tiere,13)),0)</f>
        <v>0</v>
      </c>
      <c r="M25" t="e">
        <f>F25*(D25+E25)</f>
        <v>#VALUE!</v>
      </c>
      <c r="O25" s="29">
        <v>72</v>
      </c>
      <c r="P25" s="31" t="str">
        <f>IF(VLOOKUP($O25,Tiere,5)&gt;0,(VLOOKUP($O25,Tiere,5)),"")</f>
        <v>kg je Tier und Jahr</v>
      </c>
      <c r="Q25" s="46" t="str">
        <f>IF(VLOOKUP($O25,Tiere,2)&gt;0,VLOOKUP($O25,Tiere,2),"")</f>
        <v>Mastschwein; 28-118 kg; 850g TZ; N-P-reduziert</v>
      </c>
      <c r="R25" s="6"/>
      <c r="S25" s="6"/>
      <c r="T25" s="34">
        <f>IF(VLOOKUP($O25,Tiere,3)&gt;0,(VLOOKUP($O25,Tiere,3)),"")</f>
        <v>11.7</v>
      </c>
      <c r="U25" s="35" t="str">
        <f t="shared" ref="U25:U28" si="59">IF(OR(R25&gt;0,S25&gt;0),((Y25*T25*R25)+Z25*T25*S25),"")</f>
        <v/>
      </c>
      <c r="V25" s="36">
        <f>IF(VLOOKUP($O25,Tiere,4)&gt;0,(VLOOKUP($O25,Tiere,4)),"")</f>
        <v>4.4000000000000004</v>
      </c>
      <c r="W25" s="37" t="str">
        <f t="shared" ref="W25:W28" si="60">IF(OR(R25&gt;0,S25&gt;0),(V25*(R25+S25)),"")</f>
        <v/>
      </c>
      <c r="Y25" s="4">
        <f>IF(VLOOKUP($O25,Tiere,12)&gt;0,(VLOOKUP($O25,Tiere,12)),"")</f>
        <v>0.8</v>
      </c>
      <c r="Z25" s="4">
        <f>IF(VLOOKUP($O25,Tiere,13)&gt;0,(VLOOKUP($O25,Tiere,13)),"")</f>
        <v>0.7</v>
      </c>
      <c r="AA25">
        <f>T25*(R25+S25)</f>
        <v>0</v>
      </c>
      <c r="AD25" s="29">
        <v>1</v>
      </c>
      <c r="AE25" s="31" t="str">
        <f>IF(VLOOKUP($AD25,Tiere,5)&gt;0,(VLOOKUP($AD25,Tiere,5)),"")</f>
        <v/>
      </c>
      <c r="AF25" s="46" t="str">
        <f>IF(VLOOKUP($AD25,Tiere,2)&gt;0,VLOOKUP($AD25,Tiere,2),"")</f>
        <v>- bitte auswählen -</v>
      </c>
      <c r="AG25" s="6"/>
      <c r="AH25" s="6"/>
      <c r="AI25" s="34" t="str">
        <f>IF(VLOOKUP($AD25,Tiere,3)&gt;0,(VLOOKUP($AD25,Tiere,3)),"")</f>
        <v/>
      </c>
      <c r="AJ25" s="35" t="str">
        <f t="shared" ref="AJ25:AJ28" si="61">IF(OR(AG25&gt;0,AH25&gt;0),((AN25*AI25*AG25)+AO25*AI25*AH25),"")</f>
        <v/>
      </c>
      <c r="AK25" s="36" t="str">
        <f>IF(VLOOKUP($AD25,Tiere,4)&gt;0,(VLOOKUP($AD25,Tiere,4)),"")</f>
        <v/>
      </c>
      <c r="AL25" s="37" t="str">
        <f t="shared" ref="AL25:AL28" si="62">IF(OR(AG25&gt;0,AH25&gt;0),(AK25*(AG25+AH25)),"")</f>
        <v/>
      </c>
      <c r="AN25" s="4" t="str">
        <f>IF(VLOOKUP($AD25,Tiere,12)&gt;0,(VLOOKUP($AD25,Tiere,12)),"")</f>
        <v/>
      </c>
      <c r="AO25" s="4" t="str">
        <f>IF(VLOOKUP($AD25,Tiere,13)&gt;0,(VLOOKUP($AD25,Tiere,13)),"")</f>
        <v/>
      </c>
      <c r="AP25" t="e">
        <f>AI25*(AG25+AH25)</f>
        <v>#VALUE!</v>
      </c>
      <c r="AS25" s="29">
        <v>1</v>
      </c>
      <c r="AT25" s="31" t="str">
        <f>IF(VLOOKUP($AS25,Tiere,5)&gt;0,(VLOOKUP($AS25,Tiere,5)),"")</f>
        <v/>
      </c>
      <c r="AU25" s="46" t="str">
        <f>IF(VLOOKUP($AS25,Tiere,2)&gt;0,VLOOKUP($AS25,Tiere,2),"")</f>
        <v>- bitte auswählen -</v>
      </c>
      <c r="AV25" s="6"/>
      <c r="AW25" s="6"/>
      <c r="AX25" s="34" t="str">
        <f>IF(VLOOKUP($AS25,Tiere,3)&gt;0,(VLOOKUP($AS25,Tiere,3)),"")</f>
        <v/>
      </c>
      <c r="AY25" s="35" t="str">
        <f t="shared" ref="AY25:AY28" si="63">IF(OR(AV25&gt;0,AW25&gt;0),((BC25*AX25*AV25)+BD25*AX25*AW25),"")</f>
        <v/>
      </c>
      <c r="AZ25" s="36" t="str">
        <f>IF(VLOOKUP($AS25,Tiere,4)&gt;0,(VLOOKUP($AS25,Tiere,4)),"")</f>
        <v/>
      </c>
      <c r="BA25" s="37" t="str">
        <f t="shared" ref="BA25:BA28" si="64">IF(OR(AV25&gt;0,AW25&gt;0),(AZ25*(AV25+AW25)),"")</f>
        <v/>
      </c>
      <c r="BC25" s="4" t="str">
        <f>IF(VLOOKUP($AS25,Tiere,12)&gt;0,(VLOOKUP($AS25,Tiere,12)),"")</f>
        <v/>
      </c>
      <c r="BD25" s="4" t="str">
        <f>IF(VLOOKUP($AS25,Tiere,13)&gt;0,(VLOOKUP($AS25,Tiere,13)),"")</f>
        <v/>
      </c>
      <c r="BE25" t="e">
        <f>AX25*(AV25+AW25)</f>
        <v>#VALUE!</v>
      </c>
      <c r="BH25" s="29">
        <v>1</v>
      </c>
      <c r="BI25" s="31" t="str">
        <f>IF(VLOOKUP($BH25,Tiere,5)&gt;0,(VLOOKUP($BH25,Tiere,5)),"")</f>
        <v/>
      </c>
      <c r="BJ25" s="46" t="str">
        <f>IF(VLOOKUP($BH25,Tiere,2)&gt;0,VLOOKUP($BH25,Tiere,2),"")</f>
        <v>- bitte auswählen -</v>
      </c>
      <c r="BK25" s="6"/>
      <c r="BL25" s="6"/>
      <c r="BM25" s="34" t="str">
        <f>IF(VLOOKUP($BH25,Tiere,3)&gt;0,(VLOOKUP($BH25,Tiere,3)),"")</f>
        <v/>
      </c>
      <c r="BN25" s="35" t="str">
        <f t="shared" ref="BN25:BN28" si="65">IF(OR(BK25&gt;0,BL25&gt;0),((BR25*BM25*BK25)+BS25*BM25*BL25),"")</f>
        <v/>
      </c>
      <c r="BO25" s="36" t="str">
        <f>IF(VLOOKUP($BH25,Tiere,4)&gt;0,(VLOOKUP($BH25,Tiere,4)),"")</f>
        <v/>
      </c>
      <c r="BP25" s="37" t="str">
        <f t="shared" ref="BP25:BP28" si="66">IF(OR(BK25&gt;0,BL25&gt;0),(BO25*(BK25+BL25)),"")</f>
        <v/>
      </c>
      <c r="BR25" s="4" t="str">
        <f>IF(VLOOKUP($BH25,Tiere,12)&gt;0,(VLOOKUP($BH25,Tiere,12)),"")</f>
        <v/>
      </c>
      <c r="BS25" s="4" t="str">
        <f>IF(VLOOKUP($BH25,Tiere,13)&gt;0,(VLOOKUP($BH25,Tiere,13)),"")</f>
        <v/>
      </c>
      <c r="BT25" t="e">
        <f>BM25*(BK25+BL25)</f>
        <v>#VALUE!</v>
      </c>
    </row>
    <row r="26" spans="1:78" ht="40.5" customHeight="1">
      <c r="A26" s="29">
        <v>111</v>
      </c>
      <c r="B26" s="56" t="str">
        <f>IF(VLOOKUP($A26,Tiere,5)&gt;0,(VLOOKUP($A26,Tiere,5)),"")</f>
        <v/>
      </c>
      <c r="C26" s="46" t="str">
        <f>IF(VLOOKUP($A26,Tiere,2)&gt;0,VLOOKUP($A26,Tiere,2),"")</f>
        <v/>
      </c>
      <c r="D26" s="6"/>
      <c r="E26" s="6"/>
      <c r="F26" s="34" t="str">
        <f>IF(VLOOKUP($A26,Tiere,3)&gt;0,(VLOOKUP($A26,Tiere,3)),"")</f>
        <v/>
      </c>
      <c r="G26" s="35" t="str">
        <f t="shared" ref="G26:G28" si="67">IF(OR(D26&gt;0,E26&gt;0),((K26*F26*D26)+(L26*F26*E26)),"")</f>
        <v/>
      </c>
      <c r="H26" s="36" t="str">
        <f>IF(VLOOKUP($A26,Tiere,4)&gt;0,(VLOOKUP($A26,Tiere,4)),"")</f>
        <v/>
      </c>
      <c r="I26" s="37" t="str">
        <f t="shared" si="58"/>
        <v/>
      </c>
      <c r="K26" s="4">
        <f>IF(VLOOKUP($A26,Tiere,12)&gt;0,(VLOOKUP($A26,Tiere,12)),0)</f>
        <v>0</v>
      </c>
      <c r="L26" s="4">
        <f>IF(VLOOKUP($A26,Tiere,13)&gt;0,(VLOOKUP($A26,Tiere,13)),0)</f>
        <v>0</v>
      </c>
      <c r="M26" t="e">
        <f>F26*(D26+E26)</f>
        <v>#VALUE!</v>
      </c>
      <c r="O26" s="29">
        <v>9</v>
      </c>
      <c r="P26" s="31" t="str">
        <f>IF(VLOOKUP($O26,Tiere,5)&gt;0,(VLOOKUP($O26,Tiere,5)),"")</f>
        <v>kg je Tier und Jahr</v>
      </c>
      <c r="Q26" s="46" t="str">
        <f>IF(VLOOKUP($O26,Tiere,2)&gt;0,VLOOKUP($O26,Tiere,2),"")</f>
        <v>Milcherzeugung; Weide; 10.000 kg</v>
      </c>
      <c r="R26" s="6"/>
      <c r="S26" s="6"/>
      <c r="T26" s="34">
        <f>IF(VLOOKUP($O26,Tiere,3)&gt;0,(VLOOKUP($O26,Tiere,3)),"")</f>
        <v>143</v>
      </c>
      <c r="U26" s="35" t="str">
        <f t="shared" si="59"/>
        <v/>
      </c>
      <c r="V26" s="36">
        <f>IF(VLOOKUP($O26,Tiere,4)&gt;0,(VLOOKUP($O26,Tiere,4)),"")</f>
        <v>47</v>
      </c>
      <c r="W26" s="37" t="str">
        <f t="shared" si="60"/>
        <v/>
      </c>
      <c r="Y26" s="4">
        <f>IF(VLOOKUP($O26,Tiere,12)&gt;0,(VLOOKUP($O26,Tiere,12)),"")</f>
        <v>0.85</v>
      </c>
      <c r="Z26" s="4">
        <f>IF(VLOOKUP($O26,Tiere,13)&gt;0,(VLOOKUP($O26,Tiere,13)),"")</f>
        <v>0.7</v>
      </c>
      <c r="AA26">
        <f>T26*(R26+S26)</f>
        <v>0</v>
      </c>
      <c r="AD26" s="29">
        <v>1</v>
      </c>
      <c r="AE26" s="31" t="str">
        <f>IF(VLOOKUP($AD26,Tiere,5)&gt;0,(VLOOKUP($AD26,Tiere,5)),"")</f>
        <v/>
      </c>
      <c r="AF26" s="46" t="str">
        <f>IF(VLOOKUP($AD26,Tiere,2)&gt;0,VLOOKUP($AD26,Tiere,2),"")</f>
        <v>- bitte auswählen -</v>
      </c>
      <c r="AG26" s="6"/>
      <c r="AH26" s="6"/>
      <c r="AI26" s="34" t="str">
        <f>IF(VLOOKUP($AD26,Tiere,3)&gt;0,(VLOOKUP($AD26,Tiere,3)),"")</f>
        <v/>
      </c>
      <c r="AJ26" s="35" t="str">
        <f t="shared" si="61"/>
        <v/>
      </c>
      <c r="AK26" s="36" t="str">
        <f>IF(VLOOKUP($AD26,Tiere,4)&gt;0,(VLOOKUP($AD26,Tiere,4)),"")</f>
        <v/>
      </c>
      <c r="AL26" s="37" t="str">
        <f t="shared" si="62"/>
        <v/>
      </c>
      <c r="AN26" s="4" t="str">
        <f>IF(VLOOKUP($AD26,Tiere,12)&gt;0,(VLOOKUP($AD26,Tiere,12)),"")</f>
        <v/>
      </c>
      <c r="AO26" s="4" t="str">
        <f>IF(VLOOKUP($AD26,Tiere,13)&gt;0,(VLOOKUP($AD26,Tiere,13)),"")</f>
        <v/>
      </c>
      <c r="AP26" t="e">
        <f>AI26*(AG26+AH26)</f>
        <v>#VALUE!</v>
      </c>
      <c r="AS26" s="29">
        <v>1</v>
      </c>
      <c r="AT26" s="31" t="str">
        <f>IF(VLOOKUP($AS26,Tiere,5)&gt;0,(VLOOKUP($AS26,Tiere,5)),"")</f>
        <v/>
      </c>
      <c r="AU26" s="46" t="str">
        <f>IF(VLOOKUP($AS26,Tiere,2)&gt;0,VLOOKUP($AS26,Tiere,2),"")</f>
        <v>- bitte auswählen -</v>
      </c>
      <c r="AV26" s="6"/>
      <c r="AW26" s="6"/>
      <c r="AX26" s="34" t="str">
        <f>IF(VLOOKUP($AS26,Tiere,3)&gt;0,(VLOOKUP($AS26,Tiere,3)),"")</f>
        <v/>
      </c>
      <c r="AY26" s="35" t="str">
        <f t="shared" si="63"/>
        <v/>
      </c>
      <c r="AZ26" s="36" t="str">
        <f>IF(VLOOKUP($AS26,Tiere,4)&gt;0,(VLOOKUP($AS26,Tiere,4)),"")</f>
        <v/>
      </c>
      <c r="BA26" s="37" t="str">
        <f t="shared" si="64"/>
        <v/>
      </c>
      <c r="BC26" s="4" t="str">
        <f>IF(VLOOKUP($AS26,Tiere,12)&gt;0,(VLOOKUP($AS26,Tiere,12)),"")</f>
        <v/>
      </c>
      <c r="BD26" s="4" t="str">
        <f>IF(VLOOKUP($AS26,Tiere,13)&gt;0,(VLOOKUP($AS26,Tiere,13)),"")</f>
        <v/>
      </c>
      <c r="BE26" t="e">
        <f>AX26*(AV26+AW26)</f>
        <v>#VALUE!</v>
      </c>
      <c r="BH26" s="29">
        <v>1</v>
      </c>
      <c r="BI26" s="31" t="str">
        <f>IF(VLOOKUP($BH26,Tiere,5)&gt;0,(VLOOKUP($BH26,Tiere,5)),"")</f>
        <v/>
      </c>
      <c r="BJ26" s="46" t="str">
        <f>IF(VLOOKUP($BH26,Tiere,2)&gt;0,VLOOKUP($BH26,Tiere,2),"")</f>
        <v>- bitte auswählen -</v>
      </c>
      <c r="BK26" s="6"/>
      <c r="BL26" s="6"/>
      <c r="BM26" s="34" t="str">
        <f>IF(VLOOKUP($BH26,Tiere,3)&gt;0,(VLOOKUP($BH26,Tiere,3)),"")</f>
        <v/>
      </c>
      <c r="BN26" s="35" t="str">
        <f t="shared" si="65"/>
        <v/>
      </c>
      <c r="BO26" s="36" t="str">
        <f>IF(VLOOKUP($BH26,Tiere,4)&gt;0,(VLOOKUP($BH26,Tiere,4)),"")</f>
        <v/>
      </c>
      <c r="BP26" s="37" t="str">
        <f t="shared" si="66"/>
        <v/>
      </c>
      <c r="BR26" s="4" t="str">
        <f>IF(VLOOKUP($BH26,Tiere,12)&gt;0,(VLOOKUP($BH26,Tiere,12)),"")</f>
        <v/>
      </c>
      <c r="BS26" s="4" t="str">
        <f>IF(VLOOKUP($BH26,Tiere,13)&gt;0,(VLOOKUP($BH26,Tiere,13)),"")</f>
        <v/>
      </c>
      <c r="BT26" t="e">
        <f>BM26*(BK26+BL26)</f>
        <v>#VALUE!</v>
      </c>
    </row>
    <row r="27" spans="1:78" ht="33" customHeight="1">
      <c r="A27" s="29">
        <v>111</v>
      </c>
      <c r="B27" s="56" t="str">
        <f>IF(VLOOKUP($A27,Tiere,5)&gt;0,(VLOOKUP($A27,Tiere,5)),"")</f>
        <v/>
      </c>
      <c r="C27" s="46" t="str">
        <f>IF(VLOOKUP($A27,Tiere,2)&gt;0,VLOOKUP($A27,Tiere,2),"")</f>
        <v/>
      </c>
      <c r="D27" s="6"/>
      <c r="E27" s="6"/>
      <c r="F27" s="34" t="str">
        <f>IF(VLOOKUP($A27,Tiere,3)&gt;0,(VLOOKUP($A27,Tiere,3)),"")</f>
        <v/>
      </c>
      <c r="G27" s="35" t="str">
        <f t="shared" si="67"/>
        <v/>
      </c>
      <c r="H27" s="36" t="str">
        <f>IF(VLOOKUP($A27,Tiere,4)&gt;0,(VLOOKUP($A27,Tiere,4)),"")</f>
        <v/>
      </c>
      <c r="I27" s="37" t="str">
        <f t="shared" si="58"/>
        <v/>
      </c>
      <c r="K27" s="4">
        <f>IF(VLOOKUP($A27,Tiere,12)&gt;0,(VLOOKUP($A27,Tiere,12)),0)</f>
        <v>0</v>
      </c>
      <c r="L27" s="4">
        <f>IF(VLOOKUP($A27,Tiere,13)&gt;0,(VLOOKUP($A27,Tiere,13)),0)</f>
        <v>0</v>
      </c>
      <c r="M27" t="e">
        <f>F27*(D27+E27)</f>
        <v>#VALUE!</v>
      </c>
      <c r="O27" s="29">
        <v>6</v>
      </c>
      <c r="P27" s="31" t="str">
        <f>IF(VLOOKUP($O27,Tiere,5)&gt;0,(VLOOKUP($O27,Tiere,5)),"")</f>
        <v>kg je Tier und Jahr</v>
      </c>
      <c r="Q27" s="46" t="str">
        <f>IF(VLOOKUP($O27,Tiere,2)&gt;0,VLOOKUP($O27,Tiere,2),"")</f>
        <v>Jungrinderaufzucht; Stallhaltung</v>
      </c>
      <c r="R27" s="6"/>
      <c r="S27" s="6"/>
      <c r="T27" s="34">
        <f>IF(VLOOKUP($O27,Tiere,3)&gt;0,(VLOOKUP($O27,Tiere,3)),"")</f>
        <v>45</v>
      </c>
      <c r="U27" s="35" t="str">
        <f t="shared" si="59"/>
        <v/>
      </c>
      <c r="V27" s="36">
        <f>IF(VLOOKUP($O27,Tiere,4)&gt;0,(VLOOKUP($O27,Tiere,4)),"")</f>
        <v>15</v>
      </c>
      <c r="W27" s="37" t="str">
        <f t="shared" si="60"/>
        <v/>
      </c>
      <c r="Y27" s="4">
        <f>IF(VLOOKUP($O27,Tiere,12)&gt;0,(VLOOKUP($O27,Tiere,12)),"")</f>
        <v>0.85</v>
      </c>
      <c r="Z27" s="4">
        <f>IF(VLOOKUP($O27,Tiere,13)&gt;0,(VLOOKUP($O27,Tiere,13)),"")</f>
        <v>0.7</v>
      </c>
      <c r="AA27">
        <f>T27*(R27+S27)</f>
        <v>0</v>
      </c>
      <c r="AD27" s="29">
        <v>1</v>
      </c>
      <c r="AE27" s="31" t="str">
        <f>IF(VLOOKUP($AD27,Tiere,5)&gt;0,(VLOOKUP($AD27,Tiere,5)),"")</f>
        <v/>
      </c>
      <c r="AF27" s="46" t="str">
        <f>IF(VLOOKUP($AD27,Tiere,2)&gt;0,VLOOKUP($AD27,Tiere,2),"")</f>
        <v>- bitte auswählen -</v>
      </c>
      <c r="AG27" s="6"/>
      <c r="AH27" s="6"/>
      <c r="AI27" s="34" t="str">
        <f>IF(VLOOKUP($AD27,Tiere,3)&gt;0,(VLOOKUP($AD27,Tiere,3)),"")</f>
        <v/>
      </c>
      <c r="AJ27" s="35" t="str">
        <f t="shared" si="61"/>
        <v/>
      </c>
      <c r="AK27" s="36" t="str">
        <f>IF(VLOOKUP($AD27,Tiere,4)&gt;0,(VLOOKUP($AD27,Tiere,4)),"")</f>
        <v/>
      </c>
      <c r="AL27" s="37" t="str">
        <f t="shared" si="62"/>
        <v/>
      </c>
      <c r="AN27" s="4" t="str">
        <f>IF(VLOOKUP($AD27,Tiere,12)&gt;0,(VLOOKUP($AD27,Tiere,12)),"")</f>
        <v/>
      </c>
      <c r="AO27" s="4" t="str">
        <f>IF(VLOOKUP($AD27,Tiere,13)&gt;0,(VLOOKUP($AD27,Tiere,13)),"")</f>
        <v/>
      </c>
      <c r="AP27" t="e">
        <f>AI27*(AG27+AH27)</f>
        <v>#VALUE!</v>
      </c>
      <c r="AS27" s="29">
        <v>1</v>
      </c>
      <c r="AT27" s="31" t="str">
        <f>IF(VLOOKUP($AS27,Tiere,5)&gt;0,(VLOOKUP($AS27,Tiere,5)),"")</f>
        <v/>
      </c>
      <c r="AU27" s="46" t="str">
        <f>IF(VLOOKUP($AS27,Tiere,2)&gt;0,VLOOKUP($AS27,Tiere,2),"")</f>
        <v>- bitte auswählen -</v>
      </c>
      <c r="AV27" s="6"/>
      <c r="AW27" s="6"/>
      <c r="AX27" s="34" t="str">
        <f>IF(VLOOKUP($AS27,Tiere,3)&gt;0,(VLOOKUP($AS27,Tiere,3)),"")</f>
        <v/>
      </c>
      <c r="AY27" s="35" t="str">
        <f t="shared" si="63"/>
        <v/>
      </c>
      <c r="AZ27" s="36" t="str">
        <f>IF(VLOOKUP($AS27,Tiere,4)&gt;0,(VLOOKUP($AS27,Tiere,4)),"")</f>
        <v/>
      </c>
      <c r="BA27" s="37" t="str">
        <f t="shared" si="64"/>
        <v/>
      </c>
      <c r="BC27" s="4" t="str">
        <f>IF(VLOOKUP($AS27,Tiere,12)&gt;0,(VLOOKUP($AS27,Tiere,12)),"")</f>
        <v/>
      </c>
      <c r="BD27" s="4" t="str">
        <f>IF(VLOOKUP($AS27,Tiere,13)&gt;0,(VLOOKUP($AS27,Tiere,13)),"")</f>
        <v/>
      </c>
      <c r="BE27" t="e">
        <f>AX27*(AV27+AW27)</f>
        <v>#VALUE!</v>
      </c>
      <c r="BH27" s="29">
        <v>1</v>
      </c>
      <c r="BI27" s="31" t="str">
        <f>IF(VLOOKUP($BH27,Tiere,5)&gt;0,(VLOOKUP($BH27,Tiere,5)),"")</f>
        <v/>
      </c>
      <c r="BJ27" s="46" t="str">
        <f>IF(VLOOKUP($BH27,Tiere,2)&gt;0,VLOOKUP($BH27,Tiere,2),"")</f>
        <v>- bitte auswählen -</v>
      </c>
      <c r="BK27" s="6"/>
      <c r="BL27" s="6"/>
      <c r="BM27" s="34" t="str">
        <f>IF(VLOOKUP($BH27,Tiere,3)&gt;0,(VLOOKUP($BH27,Tiere,3)),"")</f>
        <v/>
      </c>
      <c r="BN27" s="35" t="str">
        <f t="shared" si="65"/>
        <v/>
      </c>
      <c r="BO27" s="36" t="str">
        <f>IF(VLOOKUP($BH27,Tiere,4)&gt;0,(VLOOKUP($BH27,Tiere,4)),"")</f>
        <v/>
      </c>
      <c r="BP27" s="37" t="str">
        <f t="shared" si="66"/>
        <v/>
      </c>
      <c r="BR27" s="4" t="str">
        <f>IF(VLOOKUP($BH27,Tiere,12)&gt;0,(VLOOKUP($BH27,Tiere,12)),"")</f>
        <v/>
      </c>
      <c r="BS27" s="4" t="str">
        <f>IF(VLOOKUP($BH27,Tiere,13)&gt;0,(VLOOKUP($BH27,Tiere,13)),"")</f>
        <v/>
      </c>
      <c r="BT27" t="e">
        <f>BM27*(BK27+BL27)</f>
        <v>#VALUE!</v>
      </c>
    </row>
    <row r="28" spans="1:78" ht="33" customHeight="1">
      <c r="A28" s="29">
        <v>111</v>
      </c>
      <c r="B28" s="56" t="str">
        <f>IF(VLOOKUP($A28,Tiere,5)&gt;0,(VLOOKUP($A28,Tiere,5)),"")</f>
        <v/>
      </c>
      <c r="C28" s="47" t="str">
        <f>IF(VLOOKUP($A28,Tiere,2)&gt;0,VLOOKUP($A28,Tiere,2),"")</f>
        <v/>
      </c>
      <c r="D28" s="6"/>
      <c r="E28" s="6"/>
      <c r="F28" s="34" t="str">
        <f>IF(VLOOKUP($A28,Tiere,3)&gt;0,(VLOOKUP($A28,Tiere,3)),"")</f>
        <v/>
      </c>
      <c r="G28" s="35" t="str">
        <f t="shared" si="67"/>
        <v/>
      </c>
      <c r="H28" s="36" t="str">
        <f>IF(VLOOKUP($A28,Tiere,4)&gt;0,(VLOOKUP($A28,Tiere,4)),"")</f>
        <v/>
      </c>
      <c r="I28" s="37" t="str">
        <f t="shared" si="58"/>
        <v/>
      </c>
      <c r="K28" s="4">
        <f>IF(VLOOKUP($A28,Tiere,12)&gt;0,(VLOOKUP($A28,Tiere,12)),0)</f>
        <v>0</v>
      </c>
      <c r="L28" s="4" t="str">
        <f>IF(VLOOKUP($A28,Tiere,13)&gt;0,(VLOOKUP($A28,Tiere,13)),"")</f>
        <v/>
      </c>
      <c r="M28" t="e">
        <f>F28*(D28+E28)</f>
        <v>#VALUE!</v>
      </c>
      <c r="O28" s="29">
        <v>1</v>
      </c>
      <c r="P28" s="31" t="str">
        <f>IF(VLOOKUP($O28,Tiere,5)&gt;0,(VLOOKUP($O28,Tiere,5)),"")</f>
        <v/>
      </c>
      <c r="Q28" s="46" t="str">
        <f>IF(VLOOKUP($O28,Tiere,2)&gt;0,VLOOKUP($O28,Tiere,2),"")</f>
        <v>- bitte auswählen -</v>
      </c>
      <c r="R28" s="6"/>
      <c r="S28" s="6"/>
      <c r="T28" s="34" t="str">
        <f>IF(VLOOKUP($O28,Tiere,3)&gt;0,(VLOOKUP($O28,Tiere,3)),"")</f>
        <v/>
      </c>
      <c r="U28" s="35" t="str">
        <f t="shared" si="59"/>
        <v/>
      </c>
      <c r="V28" s="36" t="str">
        <f>IF(VLOOKUP($O28,Tiere,4)&gt;0,(VLOOKUP($O28,Tiere,4)),"")</f>
        <v/>
      </c>
      <c r="W28" s="37" t="str">
        <f t="shared" si="60"/>
        <v/>
      </c>
      <c r="Y28" s="4" t="str">
        <f>IF(VLOOKUP($O28,Tiere,12)&gt;0,(VLOOKUP($O28,Tiere,12)),"")</f>
        <v/>
      </c>
      <c r="Z28" s="4" t="str">
        <f>IF(VLOOKUP($O28,Tiere,13)&gt;0,(VLOOKUP($O28,Tiere,13)),"")</f>
        <v/>
      </c>
      <c r="AA28" t="e">
        <f>T28*(R28+S28)</f>
        <v>#VALUE!</v>
      </c>
      <c r="AD28" s="29">
        <v>1</v>
      </c>
      <c r="AE28" s="31" t="str">
        <f>IF(VLOOKUP($AD28,Tiere,5)&gt;0,(VLOOKUP($AD28,Tiere,5)),"")</f>
        <v/>
      </c>
      <c r="AF28" s="46" t="str">
        <f>IF(VLOOKUP($AD28,Tiere,2)&gt;0,VLOOKUP($AD28,Tiere,2),"")</f>
        <v>- bitte auswählen -</v>
      </c>
      <c r="AG28" s="6"/>
      <c r="AH28" s="6"/>
      <c r="AI28" s="34" t="str">
        <f>IF(VLOOKUP($AD28,Tiere,3)&gt;0,(VLOOKUP($AD28,Tiere,3)),"")</f>
        <v/>
      </c>
      <c r="AJ28" s="35" t="str">
        <f t="shared" si="61"/>
        <v/>
      </c>
      <c r="AK28" s="36" t="str">
        <f>IF(VLOOKUP($AD28,Tiere,4)&gt;0,(VLOOKUP($AD28,Tiere,4)),"")</f>
        <v/>
      </c>
      <c r="AL28" s="37" t="str">
        <f t="shared" si="62"/>
        <v/>
      </c>
      <c r="AN28" s="4" t="str">
        <f>IF(VLOOKUP($AD28,Tiere,12)&gt;0,(VLOOKUP($AD28,Tiere,12)),"")</f>
        <v/>
      </c>
      <c r="AO28" s="4" t="str">
        <f>IF(VLOOKUP($AD28,Tiere,13)&gt;0,(VLOOKUP($AD28,Tiere,13)),"")</f>
        <v/>
      </c>
      <c r="AP28" t="e">
        <f>AI28*(AG28+AH28)</f>
        <v>#VALUE!</v>
      </c>
      <c r="AS28" s="29">
        <v>1</v>
      </c>
      <c r="AT28" s="31" t="str">
        <f>IF(VLOOKUP($AS28,Tiere,5)&gt;0,(VLOOKUP($AS28,Tiere,5)),"")</f>
        <v/>
      </c>
      <c r="AU28" s="46" t="str">
        <f>IF(VLOOKUP($AS28,Tiere,2)&gt;0,VLOOKUP($AS28,Tiere,2),"")</f>
        <v>- bitte auswählen -</v>
      </c>
      <c r="AV28" s="6"/>
      <c r="AW28" s="6"/>
      <c r="AX28" s="34" t="str">
        <f>IF(VLOOKUP($AS28,Tiere,3)&gt;0,(VLOOKUP($AS28,Tiere,3)),"")</f>
        <v/>
      </c>
      <c r="AY28" s="35" t="str">
        <f t="shared" si="63"/>
        <v/>
      </c>
      <c r="AZ28" s="36" t="str">
        <f>IF(VLOOKUP($AS28,Tiere,4)&gt;0,(VLOOKUP($AS28,Tiere,4)),"")</f>
        <v/>
      </c>
      <c r="BA28" s="37" t="str">
        <f t="shared" si="64"/>
        <v/>
      </c>
      <c r="BC28" s="4" t="str">
        <f>IF(VLOOKUP($AS28,Tiere,12)&gt;0,(VLOOKUP($AS28,Tiere,12)),"")</f>
        <v/>
      </c>
      <c r="BD28" s="4" t="str">
        <f>IF(VLOOKUP($AS28,Tiere,13)&gt;0,(VLOOKUP($AS28,Tiere,13)),"")</f>
        <v/>
      </c>
      <c r="BE28" t="e">
        <f>AX28*(AV28+AW28)</f>
        <v>#VALUE!</v>
      </c>
      <c r="BH28" s="29">
        <v>1</v>
      </c>
      <c r="BI28" s="31" t="str">
        <f>IF(VLOOKUP($BH28,Tiere,5)&gt;0,(VLOOKUP($BH28,Tiere,5)),"")</f>
        <v/>
      </c>
      <c r="BJ28" s="46" t="str">
        <f>IF(VLOOKUP($BH28,Tiere,2)&gt;0,VLOOKUP($BH28,Tiere,2),"")</f>
        <v>- bitte auswählen -</v>
      </c>
      <c r="BK28" s="6"/>
      <c r="BL28" s="6"/>
      <c r="BM28" s="34" t="str">
        <f>IF(VLOOKUP($BH28,Tiere,3)&gt;0,(VLOOKUP($BH28,Tiere,3)),"")</f>
        <v/>
      </c>
      <c r="BN28" s="35" t="str">
        <f t="shared" si="65"/>
        <v/>
      </c>
      <c r="BO28" s="36" t="str">
        <f>IF(VLOOKUP($BH28,Tiere,4)&gt;0,(VLOOKUP($BH28,Tiere,4)),"")</f>
        <v/>
      </c>
      <c r="BP28" s="37" t="str">
        <f t="shared" si="66"/>
        <v/>
      </c>
      <c r="BR28" s="4" t="str">
        <f>IF(VLOOKUP($BH28,Tiere,12)&gt;0,(VLOOKUP($BH28,Tiere,12)),"")</f>
        <v/>
      </c>
      <c r="BS28" s="4" t="str">
        <f>IF(VLOOKUP($BH28,Tiere,13)&gt;0,(VLOOKUP($BH28,Tiere,13)),"")</f>
        <v/>
      </c>
      <c r="BT28" t="e">
        <f>BM28*(BK28+BL28)</f>
        <v>#VALUE!</v>
      </c>
    </row>
    <row r="29" spans="1:78" ht="18.75" customHeight="1" thickBot="1">
      <c r="B29" s="21"/>
      <c r="C29" s="21"/>
      <c r="D29" s="21"/>
      <c r="E29" s="21"/>
      <c r="F29" s="21"/>
      <c r="G29" s="80">
        <f>SUM(G24:G28)</f>
        <v>0</v>
      </c>
      <c r="H29" s="80">
        <f t="shared" ref="H29:I29" si="68">SUM(H24:H28)</f>
        <v>0</v>
      </c>
      <c r="I29" s="81">
        <f t="shared" si="68"/>
        <v>0</v>
      </c>
      <c r="U29" s="80">
        <f>SUM(U24:U28)</f>
        <v>23.265000000000001</v>
      </c>
      <c r="V29" s="80">
        <f t="shared" ref="V29" si="69">SUM(V24:V28)</f>
        <v>84.8</v>
      </c>
      <c r="W29" s="81">
        <f t="shared" ref="W29" si="70">SUM(W24:W28)</f>
        <v>18.399999999999999</v>
      </c>
      <c r="AJ29" s="80">
        <f>SUM(AJ24:AJ28)</f>
        <v>0</v>
      </c>
      <c r="AK29" s="80">
        <f t="shared" ref="AK29" si="71">SUM(AK24:AK28)</f>
        <v>0</v>
      </c>
      <c r="AL29" s="81">
        <f t="shared" ref="AL29" si="72">SUM(AL24:AL28)</f>
        <v>0</v>
      </c>
      <c r="AY29" s="80">
        <f>SUM(AY24:AY28)</f>
        <v>0</v>
      </c>
      <c r="AZ29" s="80">
        <f t="shared" ref="AZ29" si="73">SUM(AZ24:AZ28)</f>
        <v>6.4</v>
      </c>
      <c r="BA29" s="81">
        <f t="shared" ref="BA29" si="74">SUM(BA24:BA28)</f>
        <v>0</v>
      </c>
      <c r="BN29" s="80">
        <f>SUM(BN24:BN28)</f>
        <v>0</v>
      </c>
      <c r="BO29" s="80">
        <f t="shared" ref="BO29" si="75">SUM(BO24:BO28)</f>
        <v>0</v>
      </c>
      <c r="BP29" s="81">
        <f t="shared" ref="BP29" si="76">SUM(BP24:BP28)</f>
        <v>0</v>
      </c>
    </row>
    <row r="30" spans="1:78" ht="18.75" customHeight="1" thickTop="1">
      <c r="B30" s="21"/>
      <c r="C30" s="21"/>
      <c r="D30" s="21"/>
      <c r="E30" s="21"/>
      <c r="F30" s="21"/>
      <c r="G30" s="21"/>
      <c r="H30" s="21"/>
      <c r="I30" s="21"/>
    </row>
    <row r="31" spans="1:78" ht="18.75" customHeight="1">
      <c r="B31" s="21"/>
      <c r="C31" s="21"/>
      <c r="D31" s="21"/>
      <c r="E31" s="21"/>
      <c r="F31" s="21"/>
      <c r="G31" s="21"/>
      <c r="H31" s="21"/>
      <c r="I31" s="21"/>
    </row>
    <row r="32" spans="1:78" ht="18.75" customHeight="1">
      <c r="B32" s="21"/>
      <c r="C32" s="42" t="s">
        <v>196</v>
      </c>
      <c r="D32" s="58" t="s">
        <v>209</v>
      </c>
      <c r="E32" s="60"/>
      <c r="F32" s="59"/>
      <c r="G32" s="61" t="s">
        <v>2</v>
      </c>
      <c r="H32" s="61"/>
      <c r="I32" s="61" t="s">
        <v>3</v>
      </c>
      <c r="Q32" s="42" t="s">
        <v>196</v>
      </c>
      <c r="R32" s="38" t="s">
        <v>209</v>
      </c>
      <c r="U32" s="61" t="s">
        <v>2</v>
      </c>
      <c r="V32" s="61"/>
      <c r="W32" s="61" t="s">
        <v>3</v>
      </c>
      <c r="AF32" s="42" t="s">
        <v>196</v>
      </c>
      <c r="AG32" s="38" t="s">
        <v>209</v>
      </c>
      <c r="AJ32" s="61" t="s">
        <v>2</v>
      </c>
      <c r="AK32" s="61"/>
      <c r="AL32" s="61" t="s">
        <v>3</v>
      </c>
      <c r="AU32" s="8" t="s">
        <v>196</v>
      </c>
      <c r="AV32" s="38" t="s">
        <v>209</v>
      </c>
      <c r="AY32" s="61" t="s">
        <v>2</v>
      </c>
      <c r="AZ32" s="61"/>
      <c r="BA32" s="61" t="s">
        <v>3</v>
      </c>
      <c r="BJ32" s="42" t="s">
        <v>196</v>
      </c>
      <c r="BK32" s="38" t="s">
        <v>209</v>
      </c>
      <c r="BN32" s="61" t="s">
        <v>2</v>
      </c>
      <c r="BO32" s="61"/>
      <c r="BP32" s="61" t="s">
        <v>3</v>
      </c>
    </row>
    <row r="33" spans="1:78" ht="24" customHeight="1">
      <c r="A33" s="29">
        <v>17</v>
      </c>
      <c r="B33" s="30"/>
      <c r="C33" s="46" t="str">
        <f>IF(VLOOKUP($A33,Gülle,2)&gt;0,VLOOKUP($A33,Gülle,2),"")</f>
        <v>Mastschw.-Gülle fl 2ph</v>
      </c>
      <c r="D33" s="50">
        <v>0</v>
      </c>
      <c r="E33" s="60"/>
      <c r="F33" s="51">
        <f>IF(VLOOKUP($A33,Gülle,4)&gt;0,(VLOOKUP($A33,Gülle,4)),"")</f>
        <v>4.7</v>
      </c>
      <c r="G33" s="35" t="str">
        <f>IF(D33&gt;0,F33*D33,"")</f>
        <v/>
      </c>
      <c r="H33" s="36">
        <f>IF(VLOOKUP($A33,Gülle,7)&gt;0,(VLOOKUP($A33,Gülle,7)),"")</f>
        <v>2.8</v>
      </c>
      <c r="I33" s="37" t="str">
        <f>IF(D33&gt;0,H33*D33,"")</f>
        <v/>
      </c>
      <c r="O33" s="29">
        <v>43</v>
      </c>
      <c r="P33" s="29"/>
      <c r="Q33" s="46" t="str">
        <f>IF(VLOOKUP($O33,Gülle,2)&gt;0,VLOOKUP($O33,Gülle,2),"")</f>
        <v>Gärrest Test</v>
      </c>
      <c r="R33" s="6"/>
      <c r="T33" s="4">
        <f>IF(VLOOKUP($O33,Gülle,4)&gt;0,(VLOOKUP($O33,Gülle,4)),"")</f>
        <v>4.34</v>
      </c>
      <c r="U33" s="35" t="str">
        <f>IF(R33&gt;0,T33*R33,"")</f>
        <v/>
      </c>
      <c r="V33" s="36">
        <f>IF(VLOOKUP($O33,Gülle,7)&gt;0,(VLOOKUP($O33,Gülle,7)),"")</f>
        <v>1.4</v>
      </c>
      <c r="W33" s="37" t="str">
        <f>IF(R33&gt;0,V33*R33,"")</f>
        <v/>
      </c>
      <c r="AD33" s="29">
        <v>1</v>
      </c>
      <c r="AE33" s="29"/>
      <c r="AF33" s="46" t="str">
        <f>IF(VLOOKUP($AD33,Gülle,2)&gt;0,VLOOKUP($AD33,Gülle,2),"")</f>
        <v>Färsengülle</v>
      </c>
      <c r="AG33" s="86">
        <v>3000</v>
      </c>
      <c r="AI33" s="4">
        <f>IF(VLOOKUP($AD33,Gülle,4)&gt;0,(VLOOKUP($AD33,Gülle,4)),"")</f>
        <v>4.7</v>
      </c>
      <c r="AJ33" s="35">
        <f>IF(AG33&gt;0,AI33*AG33,"")</f>
        <v>14100</v>
      </c>
      <c r="AK33" s="36">
        <f>IF(VLOOKUP($AD33,Gülle,7)&gt;0,(VLOOKUP($AD33,Gülle,7)),"")</f>
        <v>1.8</v>
      </c>
      <c r="AL33" s="37">
        <f>IF(AG33&gt;0,AK33*AG33,"")</f>
        <v>5400</v>
      </c>
      <c r="AS33" s="29">
        <v>42</v>
      </c>
      <c r="AT33" s="29"/>
      <c r="AU33" s="46" t="str">
        <f>IF(VLOOKUP($AS33,Gülle,2)&gt;0,VLOOKUP($AS33,Gülle,2),"")</f>
        <v/>
      </c>
      <c r="AV33" s="86"/>
      <c r="AX33" s="4" t="str">
        <f>IF(VLOOKUP($AS33,Gülle,4)&gt;0,(VLOOKUP($AS33,Gülle,4)),"")</f>
        <v/>
      </c>
      <c r="AY33" s="35" t="str">
        <f>IF(AV33&gt;0,AX33*AV33,"")</f>
        <v/>
      </c>
      <c r="AZ33" s="36" t="str">
        <f>IF(VLOOKUP($AS33,Gülle,7)&gt;0,(VLOOKUP($AS33,Gülle,7)),"")</f>
        <v/>
      </c>
      <c r="BA33" s="37" t="str">
        <f>IF(AV33&gt;0,AZ33*AV33,"")</f>
        <v/>
      </c>
      <c r="BH33" s="29">
        <v>42</v>
      </c>
      <c r="BI33" s="29"/>
      <c r="BJ33" s="46" t="str">
        <f>IF(VLOOKUP($BH33,Gülle,2)&gt;0,VLOOKUP($BH33,Gülle,2),"")</f>
        <v/>
      </c>
      <c r="BK33" s="86"/>
      <c r="BM33" s="4" t="str">
        <f>IF(VLOOKUP($BH33,Gülle,4)&gt;0,(VLOOKUP($BH33,Gülle,4)),"")</f>
        <v/>
      </c>
      <c r="BN33" s="35" t="str">
        <f>IF(BK33&gt;0,BM33*BK33,"")</f>
        <v/>
      </c>
      <c r="BO33" s="36" t="str">
        <f>IF(VLOOKUP($AS33,Gülle,7)&gt;0,(VLOOKUP($AS33,Gülle,7)),"")</f>
        <v/>
      </c>
      <c r="BP33" s="37" t="str">
        <f>IF(BK33&gt;0,BO33*BK33,"")</f>
        <v/>
      </c>
    </row>
    <row r="34" spans="1:78" ht="24" customHeight="1">
      <c r="A34" s="29">
        <v>49</v>
      </c>
      <c r="B34" s="30"/>
      <c r="C34" s="46" t="str">
        <f>IF(VLOOKUP($A34,Gülle,2)&gt;0,VLOOKUP($A34,Gülle,2),"")</f>
        <v/>
      </c>
      <c r="D34" s="50"/>
      <c r="E34" s="60"/>
      <c r="F34" s="51" t="str">
        <f>IF(VLOOKUP($A34,Gülle,4)&gt;0,(VLOOKUP($A34,Gülle,4)),"")</f>
        <v/>
      </c>
      <c r="G34" s="35" t="str">
        <f t="shared" ref="G34:G37" si="77">IF(D34&gt;0,F34*D34,"")</f>
        <v/>
      </c>
      <c r="H34" s="36" t="str">
        <f>IF(VLOOKUP($A34,Gülle,7)&gt;0,(VLOOKUP($A34,Gülle,7)),"")</f>
        <v/>
      </c>
      <c r="I34" s="37" t="str">
        <f t="shared" ref="I34:I37" si="78">IF(D34&gt;0,H34*D34,"")</f>
        <v/>
      </c>
      <c r="O34" s="29">
        <v>17</v>
      </c>
      <c r="P34" s="29"/>
      <c r="Q34" s="46" t="str">
        <f>IF(VLOOKUP($O34,Gülle,2)&gt;0,VLOOKUP($O34,Gülle,2),"")</f>
        <v>Mastschw.-Gülle fl 2ph</v>
      </c>
      <c r="R34" s="6"/>
      <c r="T34" s="4">
        <f>IF(VLOOKUP($O34,Gülle,4)&gt;0,(VLOOKUP($O34,Gülle,4)),"")</f>
        <v>4.7</v>
      </c>
      <c r="U34" s="35" t="str">
        <f t="shared" ref="U34:U37" si="79">IF(R34&gt;0,T34*R34,"")</f>
        <v/>
      </c>
      <c r="V34" s="36">
        <f>IF(VLOOKUP($O34,Gülle,7)&gt;0,(VLOOKUP($O34,Gülle,7)),"")</f>
        <v>2.8</v>
      </c>
      <c r="W34" s="37" t="str">
        <f t="shared" ref="W34:W37" si="80">IF(R34&gt;0,V34*R34,"")</f>
        <v/>
      </c>
      <c r="AD34" s="29">
        <v>1</v>
      </c>
      <c r="AE34" s="29"/>
      <c r="AF34" s="46" t="str">
        <f>IF(VLOOKUP($AD34,Gülle,2)&gt;0,VLOOKUP($AD34,Gülle,2),"")</f>
        <v>Färsengülle</v>
      </c>
      <c r="AG34" s="86"/>
      <c r="AI34" s="4">
        <f>IF(VLOOKUP($AD34,Gülle,4)&gt;0,(VLOOKUP($AD34,Gülle,4)),"")</f>
        <v>4.7</v>
      </c>
      <c r="AJ34" s="35" t="str">
        <f t="shared" ref="AJ34:AJ37" si="81">IF(AG34&gt;0,AI34*AG34,"")</f>
        <v/>
      </c>
      <c r="AK34" s="36">
        <f>IF(VLOOKUP($AD34,Gülle,7)&gt;0,(VLOOKUP($AD34,Gülle,7)),"")</f>
        <v>1.8</v>
      </c>
      <c r="AL34" s="37" t="str">
        <f t="shared" ref="AL34:AL37" si="82">IF(AG34&gt;0,AK34*AG34,"")</f>
        <v/>
      </c>
      <c r="AS34" s="29">
        <v>42</v>
      </c>
      <c r="AT34" s="29"/>
      <c r="AU34" s="46" t="str">
        <f>IF(VLOOKUP($AS34,Gülle,2)&gt;0,VLOOKUP($AS34,Gülle,2),"")</f>
        <v/>
      </c>
      <c r="AV34" s="86"/>
      <c r="AX34" s="4" t="str">
        <f>IF(VLOOKUP($AS34,Gülle,4)&gt;0,(VLOOKUP($AS34,Gülle,4)),"")</f>
        <v/>
      </c>
      <c r="AY34" s="35" t="str">
        <f t="shared" ref="AY34:AY37" si="83">IF(AV34&gt;0,AX34*AV34,"")</f>
        <v/>
      </c>
      <c r="AZ34" s="36" t="str">
        <f>IF(VLOOKUP($AS34,Gülle,7)&gt;0,(VLOOKUP($AS34,Gülle,7)),"")</f>
        <v/>
      </c>
      <c r="BA34" s="37" t="str">
        <f t="shared" ref="BA34:BA37" si="84">IF(AV34&gt;0,AZ34*AV34,"")</f>
        <v/>
      </c>
      <c r="BH34" s="29">
        <v>42</v>
      </c>
      <c r="BI34" s="29"/>
      <c r="BJ34" s="46" t="str">
        <f>IF(VLOOKUP($BH34,Gülle,2)&gt;0,VLOOKUP($BH34,Gülle,2),"")</f>
        <v/>
      </c>
      <c r="BK34" s="86"/>
      <c r="BM34" s="4" t="str">
        <f>IF(VLOOKUP($BH34,Gülle,4)&gt;0,(VLOOKUP($BH34,Gülle,4)),"")</f>
        <v/>
      </c>
      <c r="BN34" s="35" t="str">
        <f t="shared" ref="BN34:BN37" si="85">IF(BK34&gt;0,BM34*BK34,"")</f>
        <v/>
      </c>
      <c r="BO34" s="36" t="str">
        <f>IF(VLOOKUP($AS34,Gülle,7)&gt;0,(VLOOKUP($AS34,Gülle,7)),"")</f>
        <v/>
      </c>
      <c r="BP34" s="37" t="str">
        <f t="shared" ref="BP34:BP37" si="86">IF(BK34&gt;0,BO34*BK34,"")</f>
        <v/>
      </c>
    </row>
    <row r="35" spans="1:78" ht="24" customHeight="1">
      <c r="A35" s="29">
        <v>1</v>
      </c>
      <c r="B35" s="30"/>
      <c r="C35" s="46" t="str">
        <f>IF(VLOOKUP($A35,Gülle,2)&gt;0,VLOOKUP($A35,Gülle,2),"")</f>
        <v>Färsengülle</v>
      </c>
      <c r="D35" s="50"/>
      <c r="E35" s="60"/>
      <c r="F35" s="51">
        <f>IF(VLOOKUP($A35,Gülle,4)&gt;0,(VLOOKUP($A35,Gülle,4)),"")</f>
        <v>4.7</v>
      </c>
      <c r="G35" s="35" t="str">
        <f t="shared" si="77"/>
        <v/>
      </c>
      <c r="H35" s="36">
        <f>IF(VLOOKUP($A35,Gülle,7)&gt;0,(VLOOKUP($A35,Gülle,7)),"")</f>
        <v>1.8</v>
      </c>
      <c r="I35" s="37" t="str">
        <f t="shared" si="78"/>
        <v/>
      </c>
      <c r="O35" s="29">
        <v>3</v>
      </c>
      <c r="P35" s="29"/>
      <c r="Q35" s="46" t="str">
        <f>IF(VLOOKUP($O35,Gülle,2)&gt;0,VLOOKUP($O35,Gülle,2),"")</f>
        <v>Mastbullengülle</v>
      </c>
      <c r="R35" s="6"/>
      <c r="T35" s="4">
        <f>IF(VLOOKUP($O35,Gülle,4)&gt;0,(VLOOKUP($O35,Gülle,4)),"")</f>
        <v>4.8</v>
      </c>
      <c r="U35" s="35" t="str">
        <f t="shared" si="79"/>
        <v/>
      </c>
      <c r="V35" s="36">
        <f>IF(VLOOKUP($O35,Gülle,7)&gt;0,(VLOOKUP($O35,Gülle,7)),"")</f>
        <v>2.2000000000000002</v>
      </c>
      <c r="W35" s="37" t="str">
        <f t="shared" si="80"/>
        <v/>
      </c>
      <c r="AD35" s="29">
        <v>1</v>
      </c>
      <c r="AE35" s="29"/>
      <c r="AF35" s="46" t="str">
        <f>IF(VLOOKUP($AD35,Gülle,2)&gt;0,VLOOKUP($AD35,Gülle,2),"")</f>
        <v>Färsengülle</v>
      </c>
      <c r="AG35" s="86"/>
      <c r="AI35" s="4">
        <f>IF(VLOOKUP($AD35,Gülle,4)&gt;0,(VLOOKUP($AD35,Gülle,4)),"")</f>
        <v>4.7</v>
      </c>
      <c r="AJ35" s="35" t="str">
        <f t="shared" si="81"/>
        <v/>
      </c>
      <c r="AK35" s="36">
        <f>IF(VLOOKUP($AD35,Gülle,7)&gt;0,(VLOOKUP($AD35,Gülle,7)),"")</f>
        <v>1.8</v>
      </c>
      <c r="AL35" s="37" t="str">
        <f t="shared" si="82"/>
        <v/>
      </c>
      <c r="AS35" s="29">
        <v>42</v>
      </c>
      <c r="AT35" s="29"/>
      <c r="AU35" s="46" t="str">
        <f>IF(VLOOKUP($AS35,Gülle,2)&gt;0,VLOOKUP($AS35,Gülle,2),"")</f>
        <v/>
      </c>
      <c r="AV35" s="86"/>
      <c r="AX35" s="4" t="str">
        <f>IF(VLOOKUP($AS35,Gülle,4)&gt;0,(VLOOKUP($AS35,Gülle,4)),"")</f>
        <v/>
      </c>
      <c r="AY35" s="35" t="str">
        <f t="shared" si="83"/>
        <v/>
      </c>
      <c r="AZ35" s="36" t="str">
        <f>IF(VLOOKUP($AS35,Gülle,7)&gt;0,(VLOOKUP($AS35,Gülle,7)),"")</f>
        <v/>
      </c>
      <c r="BA35" s="37" t="str">
        <f t="shared" si="84"/>
        <v/>
      </c>
      <c r="BH35" s="29">
        <v>42</v>
      </c>
      <c r="BI35" s="29"/>
      <c r="BJ35" s="46" t="str">
        <f>IF(VLOOKUP($BH35,Gülle,2)&gt;0,VLOOKUP($BH35,Gülle,2),"")</f>
        <v/>
      </c>
      <c r="BK35" s="86"/>
      <c r="BM35" s="4" t="str">
        <f>IF(VLOOKUP($BH35,Gülle,4)&gt;0,(VLOOKUP($BH35,Gülle,4)),"")</f>
        <v/>
      </c>
      <c r="BN35" s="35" t="str">
        <f t="shared" si="85"/>
        <v/>
      </c>
      <c r="BO35" s="36" t="str">
        <f>IF(VLOOKUP($AS35,Gülle,7)&gt;0,(VLOOKUP($AS35,Gülle,7)),"")</f>
        <v/>
      </c>
      <c r="BP35" s="37" t="str">
        <f t="shared" si="86"/>
        <v/>
      </c>
    </row>
    <row r="36" spans="1:78" ht="24" customHeight="1">
      <c r="A36" s="29">
        <v>1</v>
      </c>
      <c r="B36" s="30"/>
      <c r="C36" s="46" t="str">
        <f>IF(VLOOKUP($A36,Gülle,2)&gt;0,VLOOKUP($A36,Gülle,2),"")</f>
        <v>Färsengülle</v>
      </c>
      <c r="D36" s="50"/>
      <c r="E36" s="60"/>
      <c r="F36" s="51">
        <f>IF(VLOOKUP($A36,Gülle,4)&gt;0,(VLOOKUP($A36,Gülle,4)),"")</f>
        <v>4.7</v>
      </c>
      <c r="G36" s="35" t="str">
        <f t="shared" si="77"/>
        <v/>
      </c>
      <c r="H36" s="36">
        <f>IF(VLOOKUP($A36,Gülle,7)&gt;0,(VLOOKUP($A36,Gülle,7)),"")</f>
        <v>1.8</v>
      </c>
      <c r="I36" s="37" t="str">
        <f t="shared" si="78"/>
        <v/>
      </c>
      <c r="O36" s="29">
        <v>1</v>
      </c>
      <c r="P36" s="29"/>
      <c r="Q36" s="46" t="str">
        <f>IF(VLOOKUP($O36,Gülle,2)&gt;0,VLOOKUP($O36,Gülle,2),"")</f>
        <v>Färsengülle</v>
      </c>
      <c r="R36" s="6"/>
      <c r="T36" s="4">
        <f>IF(VLOOKUP($O36,Gülle,4)&gt;0,(VLOOKUP($O36,Gülle,4)),"")</f>
        <v>4.7</v>
      </c>
      <c r="U36" s="35" t="str">
        <f t="shared" si="79"/>
        <v/>
      </c>
      <c r="V36" s="36">
        <f>IF(VLOOKUP($O36,Gülle,7)&gt;0,(VLOOKUP($O36,Gülle,7)),"")</f>
        <v>1.8</v>
      </c>
      <c r="W36" s="37" t="str">
        <f t="shared" si="80"/>
        <v/>
      </c>
      <c r="AD36" s="29">
        <v>1</v>
      </c>
      <c r="AE36" s="29"/>
      <c r="AF36" s="46" t="str">
        <f>IF(VLOOKUP($AD36,Gülle,2)&gt;0,VLOOKUP($AD36,Gülle,2),"")</f>
        <v>Färsengülle</v>
      </c>
      <c r="AG36" s="86"/>
      <c r="AI36" s="4">
        <f>IF(VLOOKUP($AD36,Gülle,4)&gt;0,(VLOOKUP($AD36,Gülle,4)),"")</f>
        <v>4.7</v>
      </c>
      <c r="AJ36" s="35" t="str">
        <f t="shared" si="81"/>
        <v/>
      </c>
      <c r="AK36" s="36">
        <f>IF(VLOOKUP($AD36,Gülle,7)&gt;0,(VLOOKUP($AD36,Gülle,7)),"")</f>
        <v>1.8</v>
      </c>
      <c r="AL36" s="37" t="str">
        <f t="shared" si="82"/>
        <v/>
      </c>
      <c r="AS36" s="29">
        <v>42</v>
      </c>
      <c r="AT36" s="29"/>
      <c r="AU36" s="46" t="str">
        <f>IF(VLOOKUP($AS36,Gülle,2)&gt;0,VLOOKUP($AS36,Gülle,2),"")</f>
        <v/>
      </c>
      <c r="AV36" s="86"/>
      <c r="AX36" s="4" t="str">
        <f>IF(VLOOKUP($AS36,Gülle,4)&gt;0,(VLOOKUP($AS36,Gülle,4)),"")</f>
        <v/>
      </c>
      <c r="AY36" s="35" t="str">
        <f t="shared" si="83"/>
        <v/>
      </c>
      <c r="AZ36" s="36" t="str">
        <f>IF(VLOOKUP($AS36,Gülle,7)&gt;0,(VLOOKUP($AS36,Gülle,7)),"")</f>
        <v/>
      </c>
      <c r="BA36" s="37" t="str">
        <f t="shared" si="84"/>
        <v/>
      </c>
      <c r="BH36" s="29">
        <v>42</v>
      </c>
      <c r="BI36" s="29"/>
      <c r="BJ36" s="46" t="str">
        <f>IF(VLOOKUP($BH36,Gülle,2)&gt;0,VLOOKUP($BH36,Gülle,2),"")</f>
        <v/>
      </c>
      <c r="BK36" s="86"/>
      <c r="BM36" s="4" t="str">
        <f>IF(VLOOKUP($BH36,Gülle,4)&gt;0,(VLOOKUP($BH36,Gülle,4)),"")</f>
        <v/>
      </c>
      <c r="BN36" s="35" t="str">
        <f t="shared" si="85"/>
        <v/>
      </c>
      <c r="BO36" s="36" t="str">
        <f>IF(VLOOKUP($AS36,Gülle,7)&gt;0,(VLOOKUP($AS36,Gülle,7)),"")</f>
        <v/>
      </c>
      <c r="BP36" s="37" t="str">
        <f t="shared" si="86"/>
        <v/>
      </c>
    </row>
    <row r="37" spans="1:78" ht="24" customHeight="1">
      <c r="A37" s="29">
        <v>1</v>
      </c>
      <c r="B37" s="30"/>
      <c r="C37" s="46" t="str">
        <f>IF(VLOOKUP($A37,Gülle,2)&gt;0,VLOOKUP($A37,Gülle,2),"")</f>
        <v>Färsengülle</v>
      </c>
      <c r="D37" s="50"/>
      <c r="E37" s="60"/>
      <c r="F37" s="51">
        <f>IF(VLOOKUP($A37,Gülle,4)&gt;0,(VLOOKUP($A37,Gülle,4)),"")</f>
        <v>4.7</v>
      </c>
      <c r="G37" s="35" t="str">
        <f t="shared" si="77"/>
        <v/>
      </c>
      <c r="H37" s="36">
        <f>IF(VLOOKUP($A37,Gülle,7)&gt;0,(VLOOKUP($A37,Gülle,7)),"")</f>
        <v>1.8</v>
      </c>
      <c r="I37" s="37" t="str">
        <f t="shared" si="78"/>
        <v/>
      </c>
      <c r="O37" s="29">
        <v>1</v>
      </c>
      <c r="P37" s="29"/>
      <c r="Q37" s="46" t="str">
        <f>IF(VLOOKUP($O37,Gülle,2)&gt;0,VLOOKUP($O37,Gülle,2),"")</f>
        <v>Färsengülle</v>
      </c>
      <c r="R37" s="6"/>
      <c r="T37" s="4">
        <f>IF(VLOOKUP($O37,Gülle,4)&gt;0,(VLOOKUP($O37,Gülle,4)),"")</f>
        <v>4.7</v>
      </c>
      <c r="U37" s="35" t="str">
        <f t="shared" si="79"/>
        <v/>
      </c>
      <c r="V37" s="36">
        <f>IF(VLOOKUP($O37,Gülle,7)&gt;0,(VLOOKUP($O37,Gülle,7)),"")</f>
        <v>1.8</v>
      </c>
      <c r="W37" s="37" t="str">
        <f t="shared" si="80"/>
        <v/>
      </c>
      <c r="AD37" s="29">
        <v>1</v>
      </c>
      <c r="AE37" s="29"/>
      <c r="AF37" s="46" t="str">
        <f>IF(VLOOKUP($AD37,Gülle,2)&gt;0,VLOOKUP($AD37,Gülle,2),"")</f>
        <v>Färsengülle</v>
      </c>
      <c r="AG37" s="86"/>
      <c r="AI37" s="4">
        <f>IF(VLOOKUP($AD37,Gülle,4)&gt;0,(VLOOKUP($AD37,Gülle,4)),"")</f>
        <v>4.7</v>
      </c>
      <c r="AJ37" s="35" t="str">
        <f t="shared" si="81"/>
        <v/>
      </c>
      <c r="AK37" s="36">
        <f>IF(VLOOKUP($AD37,Gülle,7)&gt;0,(VLOOKUP($AD37,Gülle,7)),"")</f>
        <v>1.8</v>
      </c>
      <c r="AL37" s="37" t="str">
        <f t="shared" si="82"/>
        <v/>
      </c>
      <c r="AS37" s="29">
        <v>42</v>
      </c>
      <c r="AT37" s="29"/>
      <c r="AU37" s="46" t="str">
        <f>IF(VLOOKUP($AS37,Gülle,2)&gt;0,VLOOKUP($AS37,Gülle,2),"")</f>
        <v/>
      </c>
      <c r="AV37" s="86"/>
      <c r="AX37" s="4" t="str">
        <f>IF(VLOOKUP($AS37,Gülle,4)&gt;0,(VLOOKUP($AS37,Gülle,4)),"")</f>
        <v/>
      </c>
      <c r="AY37" s="35" t="str">
        <f t="shared" si="83"/>
        <v/>
      </c>
      <c r="AZ37" s="36" t="str">
        <f>IF(VLOOKUP($AS37,Gülle,7)&gt;0,(VLOOKUP($AS37,Gülle,7)),"")</f>
        <v/>
      </c>
      <c r="BA37" s="37" t="str">
        <f t="shared" si="84"/>
        <v/>
      </c>
      <c r="BH37" s="29">
        <v>42</v>
      </c>
      <c r="BI37" s="29"/>
      <c r="BJ37" s="46" t="str">
        <f>IF(VLOOKUP($BH37,Gülle,2)&gt;0,VLOOKUP($BH37,Gülle,2),"")</f>
        <v/>
      </c>
      <c r="BK37" s="86"/>
      <c r="BM37" s="4" t="str">
        <f>IF(VLOOKUP($BH37,Gülle,4)&gt;0,(VLOOKUP($BH37,Gülle,4)),"")</f>
        <v/>
      </c>
      <c r="BN37" s="35" t="str">
        <f t="shared" si="85"/>
        <v/>
      </c>
      <c r="BO37" s="36" t="str">
        <f>IF(VLOOKUP($AS37,Gülle,7)&gt;0,(VLOOKUP($AS37,Gülle,7)),"")</f>
        <v/>
      </c>
      <c r="BP37" s="37" t="str">
        <f t="shared" si="86"/>
        <v/>
      </c>
    </row>
    <row r="38" spans="1:78" s="10" customFormat="1" ht="18.75" customHeight="1" thickBot="1">
      <c r="B38" s="15"/>
      <c r="C38" s="23"/>
      <c r="D38" s="15"/>
      <c r="E38" s="15"/>
      <c r="F38" s="24"/>
      <c r="G38" s="77">
        <f>SUM(G33:G37)</f>
        <v>0</v>
      </c>
      <c r="H38" s="78">
        <f t="shared" ref="H38:I38" si="87">SUM(H33:H37)</f>
        <v>8.1999999999999993</v>
      </c>
      <c r="I38" s="79">
        <f t="shared" si="87"/>
        <v>0</v>
      </c>
      <c r="N38" s="5"/>
      <c r="Q38" s="14"/>
      <c r="R38" s="15"/>
      <c r="T38" s="16"/>
      <c r="U38" s="77">
        <f>SUM(U33:U37)</f>
        <v>0</v>
      </c>
      <c r="V38" s="78">
        <f t="shared" ref="V38" si="88">SUM(V33:V37)</f>
        <v>10</v>
      </c>
      <c r="W38" s="79">
        <f t="shared" ref="W38" si="89">SUM(W33:W37)</f>
        <v>0</v>
      </c>
      <c r="AC38" s="5"/>
      <c r="AF38" s="14"/>
      <c r="AG38" s="15"/>
      <c r="AI38" s="16"/>
      <c r="AJ38" s="77">
        <f>SUM(AJ33:AJ37)</f>
        <v>14100</v>
      </c>
      <c r="AK38" s="78">
        <f t="shared" ref="AK38" si="90">SUM(AK33:AK37)</f>
        <v>9</v>
      </c>
      <c r="AL38" s="79">
        <f t="shared" ref="AL38" si="91">SUM(AL33:AL37)</f>
        <v>5400</v>
      </c>
      <c r="AR38" s="5"/>
      <c r="AU38" s="14"/>
      <c r="AV38" s="15"/>
      <c r="AX38" s="16"/>
      <c r="AY38" s="87">
        <f>SUM(AY33:AY37)</f>
        <v>0</v>
      </c>
      <c r="AZ38" s="35">
        <f t="shared" ref="AZ38" si="92">SUM(AZ33:AZ37)</f>
        <v>0</v>
      </c>
      <c r="BA38" s="88">
        <f t="shared" ref="BA38" si="93">SUM(BA33:BA37)</f>
        <v>0</v>
      </c>
      <c r="BG38" s="5"/>
      <c r="BJ38" s="14"/>
      <c r="BK38" s="15"/>
      <c r="BM38" s="16"/>
      <c r="BN38" s="77">
        <f>SUM(BN33:BN37)</f>
        <v>0</v>
      </c>
      <c r="BO38" s="78">
        <f t="shared" ref="BO38:BP38" si="94">SUM(BO33:BO37)</f>
        <v>0</v>
      </c>
      <c r="BP38" s="79">
        <f t="shared" si="94"/>
        <v>0</v>
      </c>
      <c r="BV38" s="5"/>
      <c r="BW38" s="5"/>
      <c r="BX38" s="5"/>
      <c r="BY38" s="5"/>
      <c r="BZ38" s="5"/>
    </row>
    <row r="39" spans="1:78" ht="18.75" customHeight="1" thickTop="1">
      <c r="B39" s="21"/>
      <c r="C39" s="21"/>
      <c r="D39" s="21"/>
      <c r="E39" s="21"/>
      <c r="F39" s="22"/>
      <c r="G39" s="21"/>
      <c r="H39" s="22"/>
      <c r="I39" s="21"/>
      <c r="T39" s="4"/>
      <c r="V39" s="4"/>
      <c r="AI39" s="4"/>
      <c r="AK39" s="4"/>
      <c r="AX39" s="4"/>
      <c r="AZ39" s="4"/>
      <c r="BM39" s="4"/>
      <c r="BO39" s="4"/>
    </row>
    <row r="40" spans="1:78" ht="18.75" customHeight="1">
      <c r="B40" s="21"/>
      <c r="C40" s="42" t="s">
        <v>197</v>
      </c>
      <c r="D40" s="38" t="s">
        <v>209</v>
      </c>
      <c r="E40" s="21"/>
      <c r="F40" s="21"/>
      <c r="G40" s="61" t="s">
        <v>2</v>
      </c>
      <c r="H40" s="61"/>
      <c r="I40" s="61" t="s">
        <v>3</v>
      </c>
      <c r="Q40" s="42" t="s">
        <v>197</v>
      </c>
      <c r="R40" s="38" t="s">
        <v>209</v>
      </c>
      <c r="U40" s="61" t="s">
        <v>2</v>
      </c>
      <c r="V40" s="61"/>
      <c r="W40" s="61" t="s">
        <v>3</v>
      </c>
      <c r="AF40" s="42" t="s">
        <v>197</v>
      </c>
      <c r="AG40" s="38" t="s">
        <v>209</v>
      </c>
      <c r="AU40" s="42" t="s">
        <v>197</v>
      </c>
      <c r="AV40" s="38" t="s">
        <v>209</v>
      </c>
      <c r="AY40" s="61" t="s">
        <v>2</v>
      </c>
      <c r="AZ40" s="61"/>
      <c r="BA40" s="61" t="s">
        <v>3</v>
      </c>
      <c r="BJ40" s="42" t="s">
        <v>197</v>
      </c>
      <c r="BK40" s="38" t="s">
        <v>209</v>
      </c>
      <c r="BN40" s="61" t="s">
        <v>2</v>
      </c>
      <c r="BO40" s="61"/>
      <c r="BP40" s="61" t="s">
        <v>3</v>
      </c>
    </row>
    <row r="41" spans="1:78" ht="24" customHeight="1">
      <c r="A41" s="29">
        <v>42</v>
      </c>
      <c r="B41" s="30"/>
      <c r="C41" s="46" t="str">
        <f>IF(VLOOKUP($A41,Gülle,2)&gt;0,VLOOKUP($A41,Gülle,2),"")</f>
        <v/>
      </c>
      <c r="D41" s="6"/>
      <c r="E41" s="21"/>
      <c r="F41" s="22" t="str">
        <f>IF(VLOOKUP($A41,Gülle,4)&gt;0,(VLOOKUP($A41,Gülle,4)),"")</f>
        <v/>
      </c>
      <c r="G41" s="35" t="str">
        <f>IF(D41&gt;0,F41*D41,"")</f>
        <v/>
      </c>
      <c r="H41" s="36" t="str">
        <f>IF(VLOOKUP($A41,Gülle,7)&gt;0,(VLOOKUP($A41,Gülle,7)),"")</f>
        <v/>
      </c>
      <c r="I41" s="37" t="str">
        <f>IF(D41&gt;0,H41*D41,"")</f>
        <v/>
      </c>
      <c r="O41" s="29">
        <v>1</v>
      </c>
      <c r="P41" s="29"/>
      <c r="Q41" s="46" t="str">
        <f>IF(VLOOKUP($O41,Gülle,2)&gt;0,VLOOKUP($O41,Gülle,2),"")</f>
        <v>Färsengülle</v>
      </c>
      <c r="R41" s="6"/>
      <c r="T41" s="4">
        <f>IF(VLOOKUP($O41,Gülle,4)&gt;0,(VLOOKUP($O41,Gülle,4)),"")</f>
        <v>4.7</v>
      </c>
      <c r="U41" s="39" t="str">
        <f>IF(R41&gt;0,T41*R41,"")</f>
        <v/>
      </c>
      <c r="V41" s="34">
        <f>IF(VLOOKUP($O41,Gülle,7)&gt;0,(VLOOKUP($O41,Gülle,7)),"")</f>
        <v>1.8</v>
      </c>
      <c r="W41" s="40" t="str">
        <f>IF(R41&gt;0,V41*R41,"")</f>
        <v/>
      </c>
      <c r="AD41" s="29">
        <v>1</v>
      </c>
      <c r="AE41" s="29"/>
      <c r="AF41" s="46" t="str">
        <f>IF(VLOOKUP($AD41,Gülle,2)&gt;0,VLOOKUP($AD41,Gülle,2),"")</f>
        <v>Färsengülle</v>
      </c>
      <c r="AG41" s="86">
        <v>3000</v>
      </c>
      <c r="AI41" s="4">
        <f>IF(VLOOKUP($AD41,Gülle,4)&gt;0,(VLOOKUP($AD41,Gülle,4)),"")</f>
        <v>4.7</v>
      </c>
      <c r="AJ41" s="35">
        <f t="shared" ref="AJ41" si="95">IF(AG41&gt;0,AI41*AG41,"")</f>
        <v>14100</v>
      </c>
      <c r="AK41" s="36">
        <f>IF(VLOOKUP($AD41,Gülle,7)&gt;0,(VLOOKUP($AD41,Gülle,7)),"")</f>
        <v>1.8</v>
      </c>
      <c r="AL41" s="37">
        <f t="shared" ref="AL41" si="96">IF(AG41&gt;0,AK41*AG41,"")</f>
        <v>5400</v>
      </c>
      <c r="AS41" s="29">
        <v>42</v>
      </c>
      <c r="AT41" s="29"/>
      <c r="AU41" s="46" t="str">
        <f>IF(VLOOKUP($AS41,Gülle,2)&gt;0,VLOOKUP($AS41,Gülle,2),"")</f>
        <v/>
      </c>
      <c r="AV41" s="86"/>
      <c r="AX41" s="4" t="str">
        <f>IF(VLOOKUP($AS41,Gülle,4)&gt;0,(VLOOKUP($AS41,Gülle,4)),"")</f>
        <v/>
      </c>
      <c r="AY41" s="35" t="str">
        <f t="shared" ref="AY41" si="97">IF(AV41&gt;0,AX41*AV41,"")</f>
        <v/>
      </c>
      <c r="AZ41" s="36" t="str">
        <f>IF(VLOOKUP($AS41,Gülle,7)&gt;0,(VLOOKUP($AS41,Gülle,7)),"")</f>
        <v/>
      </c>
      <c r="BA41" s="37" t="str">
        <f t="shared" ref="BA41" si="98">IF(AV41&gt;0,AZ41*AV41,"")</f>
        <v/>
      </c>
      <c r="BH41" s="29">
        <v>42</v>
      </c>
      <c r="BI41" s="29"/>
      <c r="BJ41" s="46" t="str">
        <f>IF(VLOOKUP($BH41,Gülle,2)&gt;0,VLOOKUP($BH41,Gülle,2),"")</f>
        <v/>
      </c>
      <c r="BK41" s="86"/>
      <c r="BM41" s="4" t="str">
        <f>IF(VLOOKUP($BH41,Gülle,4)&gt;0,(VLOOKUP($BH41,Gülle,4)),"")</f>
        <v/>
      </c>
      <c r="BN41" s="35" t="str">
        <f>IF(BK41&gt;0,BM41*BK41,"")</f>
        <v/>
      </c>
      <c r="BO41" s="36" t="str">
        <f>IF(VLOOKUP($AS41,Gülle,7)&gt;0,(VLOOKUP($AS41,Gülle,7)),"")</f>
        <v/>
      </c>
      <c r="BP41" s="37" t="str">
        <f>IF(BK41&gt;0,BO41*BK41,"")</f>
        <v/>
      </c>
    </row>
    <row r="42" spans="1:78" ht="24" customHeight="1">
      <c r="A42" s="29">
        <v>4</v>
      </c>
      <c r="B42" s="30"/>
      <c r="C42" s="46" t="str">
        <f>IF(VLOOKUP($A42,Gülle,2)&gt;0,VLOOKUP($A42,Gülle,2),"")</f>
        <v>Milchkuhgülle</v>
      </c>
      <c r="D42" s="6"/>
      <c r="E42" s="21"/>
      <c r="F42" s="22">
        <f>IF(VLOOKUP($A42,Gülle,4)&gt;0,(VLOOKUP($A42,Gülle,4)),"")</f>
        <v>5.2</v>
      </c>
      <c r="G42" s="35" t="str">
        <f t="shared" ref="G42:G45" si="99">IF(D42&gt;0,F42*D42,"")</f>
        <v/>
      </c>
      <c r="H42" s="36">
        <f>IF(VLOOKUP($A42,Gülle,7)&gt;0,(VLOOKUP($A42,Gülle,7)),"")</f>
        <v>2</v>
      </c>
      <c r="I42" s="37" t="str">
        <f t="shared" ref="I42:I45" si="100">IF(D42&gt;0,H42*D42,"")</f>
        <v/>
      </c>
      <c r="O42" s="29">
        <v>1</v>
      </c>
      <c r="P42" s="29"/>
      <c r="Q42" s="46" t="str">
        <f>IF(VLOOKUP($O42,Gülle,2)&gt;0,VLOOKUP($O42,Gülle,2),"")</f>
        <v>Färsengülle</v>
      </c>
      <c r="R42" s="6"/>
      <c r="T42" s="4">
        <f>IF(VLOOKUP($O42,Gülle,4)&gt;0,(VLOOKUP($O42,Gülle,4)),"")</f>
        <v>4.7</v>
      </c>
      <c r="U42" s="39" t="str">
        <f t="shared" ref="U42:U45" si="101">IF(R42&gt;0,T42*R42,"")</f>
        <v/>
      </c>
      <c r="V42" s="34">
        <f>IF(VLOOKUP($O42,Gülle,7)&gt;0,(VLOOKUP($O42,Gülle,7)),"")</f>
        <v>1.8</v>
      </c>
      <c r="W42" s="40" t="str">
        <f t="shared" ref="W42:W45" si="102">IF(R42&gt;0,V42*R42,"")</f>
        <v/>
      </c>
      <c r="AD42" s="29">
        <v>1</v>
      </c>
      <c r="AE42" s="29"/>
      <c r="AF42" s="46" t="str">
        <f>IF(VLOOKUP($AD42,Gülle,2)&gt;0,VLOOKUP($AD42,Gülle,2),"")</f>
        <v>Färsengülle</v>
      </c>
      <c r="AG42" s="86"/>
      <c r="AI42" s="4">
        <f>IF(VLOOKUP($AD42,Gülle,4)&gt;0,(VLOOKUP($AD42,Gülle,4)),"")</f>
        <v>4.7</v>
      </c>
      <c r="AJ42" s="35" t="str">
        <f t="shared" ref="AJ42:AJ45" si="103">IF(AG42&gt;0,AI42*AG42,"")</f>
        <v/>
      </c>
      <c r="AK42" s="36">
        <f>IF(VLOOKUP($AD42,Gülle,7)&gt;0,(VLOOKUP($AD42,Gülle,7)),"")</f>
        <v>1.8</v>
      </c>
      <c r="AL42" s="37" t="str">
        <f t="shared" ref="AL42:AL45" si="104">IF(AG42&gt;0,AK42*AG42,"")</f>
        <v/>
      </c>
      <c r="AS42" s="29">
        <v>42</v>
      </c>
      <c r="AT42" s="29"/>
      <c r="AU42" s="46" t="str">
        <f>IF(VLOOKUP($AS42,Gülle,2)&gt;0,VLOOKUP($AS42,Gülle,2),"")</f>
        <v/>
      </c>
      <c r="AV42" s="86"/>
      <c r="AX42" s="4" t="str">
        <f>IF(VLOOKUP($AS42,Gülle,4)&gt;0,(VLOOKUP($AS42,Gülle,4)),"")</f>
        <v/>
      </c>
      <c r="AY42" s="35" t="str">
        <f t="shared" ref="AY42:AY45" si="105">IF(AV42&gt;0,AX42*AV42,"")</f>
        <v/>
      </c>
      <c r="AZ42" s="36" t="str">
        <f>IF(VLOOKUP($AS42,Gülle,7)&gt;0,(VLOOKUP($AS42,Gülle,7)),"")</f>
        <v/>
      </c>
      <c r="BA42" s="37" t="str">
        <f t="shared" ref="BA42:BA45" si="106">IF(AV42&gt;0,AZ42*AV42,"")</f>
        <v/>
      </c>
      <c r="BH42" s="29">
        <v>42</v>
      </c>
      <c r="BI42" s="29"/>
      <c r="BJ42" s="46" t="str">
        <f>IF(VLOOKUP($BH42,Gülle,2)&gt;0,VLOOKUP($BH42,Gülle,2),"")</f>
        <v/>
      </c>
      <c r="BK42" s="86"/>
      <c r="BM42" s="4" t="str">
        <f>IF(VLOOKUP($BH42,Gülle,4)&gt;0,(VLOOKUP($BH42,Gülle,4)),"")</f>
        <v/>
      </c>
      <c r="BN42" s="35" t="str">
        <f t="shared" ref="BN42:BN45" si="107">IF(BK42&gt;0,BM42*BK42,"")</f>
        <v/>
      </c>
      <c r="BO42" s="36" t="str">
        <f>IF(VLOOKUP($AS42,Gülle,7)&gt;0,(VLOOKUP($AS42,Gülle,7)),"")</f>
        <v/>
      </c>
      <c r="BP42" s="37" t="str">
        <f t="shared" ref="BP42:BP45" si="108">IF(BK42&gt;0,BO42*BK42,"")</f>
        <v/>
      </c>
    </row>
    <row r="43" spans="1:78" ht="24" customHeight="1">
      <c r="A43" s="29">
        <v>1</v>
      </c>
      <c r="B43" s="30"/>
      <c r="C43" s="46" t="str">
        <f>IF(VLOOKUP($A43,Gülle,2)&gt;0,VLOOKUP($A43,Gülle,2),"")</f>
        <v>Färsengülle</v>
      </c>
      <c r="D43" s="6"/>
      <c r="E43" s="21"/>
      <c r="F43" s="22">
        <f>IF(VLOOKUP($A43,Gülle,4)&gt;0,(VLOOKUP($A43,Gülle,4)),"")</f>
        <v>4.7</v>
      </c>
      <c r="G43" s="35" t="str">
        <f t="shared" si="99"/>
        <v/>
      </c>
      <c r="H43" s="36">
        <f>IF(VLOOKUP($A43,Gülle,7)&gt;0,(VLOOKUP($A43,Gülle,7)),"")</f>
        <v>1.8</v>
      </c>
      <c r="I43" s="37" t="str">
        <f t="shared" si="100"/>
        <v/>
      </c>
      <c r="O43" s="29">
        <v>3</v>
      </c>
      <c r="P43" s="29"/>
      <c r="Q43" s="46" t="str">
        <f>IF(VLOOKUP($O43,Gülle,2)&gt;0,VLOOKUP($O43,Gülle,2),"")</f>
        <v>Mastbullengülle</v>
      </c>
      <c r="R43" s="6"/>
      <c r="T43" s="4">
        <f>IF(VLOOKUP($O43,Gülle,4)&gt;0,(VLOOKUP($O43,Gülle,4)),"")</f>
        <v>4.8</v>
      </c>
      <c r="U43" s="39" t="str">
        <f t="shared" si="101"/>
        <v/>
      </c>
      <c r="V43" s="34">
        <f>IF(VLOOKUP($O43,Gülle,7)&gt;0,(VLOOKUP($O43,Gülle,7)),"")</f>
        <v>2.2000000000000002</v>
      </c>
      <c r="W43" s="40" t="str">
        <f t="shared" si="102"/>
        <v/>
      </c>
      <c r="AD43" s="29">
        <v>1</v>
      </c>
      <c r="AE43" s="29"/>
      <c r="AF43" s="46" t="str">
        <f>IF(VLOOKUP($AD43,Gülle,2)&gt;0,VLOOKUP($AD43,Gülle,2),"")</f>
        <v>Färsengülle</v>
      </c>
      <c r="AG43" s="86"/>
      <c r="AI43" s="4">
        <f>IF(VLOOKUP($AD43,Gülle,4)&gt;0,(VLOOKUP($AD43,Gülle,4)),"")</f>
        <v>4.7</v>
      </c>
      <c r="AJ43" s="35" t="str">
        <f t="shared" si="103"/>
        <v/>
      </c>
      <c r="AK43" s="36">
        <f>IF(VLOOKUP($AD43,Gülle,7)&gt;0,(VLOOKUP($AD43,Gülle,7)),"")</f>
        <v>1.8</v>
      </c>
      <c r="AL43" s="37" t="str">
        <f t="shared" si="104"/>
        <v/>
      </c>
      <c r="AS43" s="29">
        <v>42</v>
      </c>
      <c r="AT43" s="29"/>
      <c r="AU43" s="46" t="str">
        <f>IF(VLOOKUP($AS43,Gülle,2)&gt;0,VLOOKUP($AS43,Gülle,2),"")</f>
        <v/>
      </c>
      <c r="AV43" s="86"/>
      <c r="AX43" s="4" t="str">
        <f>IF(VLOOKUP($AS43,Gülle,4)&gt;0,(VLOOKUP($AS43,Gülle,4)),"")</f>
        <v/>
      </c>
      <c r="AY43" s="35" t="str">
        <f t="shared" si="105"/>
        <v/>
      </c>
      <c r="AZ43" s="36" t="str">
        <f>IF(VLOOKUP($AS43,Gülle,7)&gt;0,(VLOOKUP($AS43,Gülle,7)),"")</f>
        <v/>
      </c>
      <c r="BA43" s="37" t="str">
        <f t="shared" si="106"/>
        <v/>
      </c>
      <c r="BH43" s="29">
        <v>42</v>
      </c>
      <c r="BI43" s="29"/>
      <c r="BJ43" s="46" t="str">
        <f>IF(VLOOKUP($BH43,Gülle,2)&gt;0,VLOOKUP($BH43,Gülle,2),"")</f>
        <v/>
      </c>
      <c r="BK43" s="86"/>
      <c r="BM43" s="4" t="str">
        <f>IF(VLOOKUP($BH43,Gülle,4)&gt;0,(VLOOKUP($BH43,Gülle,4)),"")</f>
        <v/>
      </c>
      <c r="BN43" s="35" t="str">
        <f t="shared" si="107"/>
        <v/>
      </c>
      <c r="BO43" s="36" t="str">
        <f>IF(VLOOKUP($AS43,Gülle,7)&gt;0,(VLOOKUP($AS43,Gülle,7)),"")</f>
        <v/>
      </c>
      <c r="BP43" s="37" t="str">
        <f t="shared" si="108"/>
        <v/>
      </c>
    </row>
    <row r="44" spans="1:78" ht="24" customHeight="1">
      <c r="A44" s="29">
        <v>1</v>
      </c>
      <c r="B44" s="30"/>
      <c r="C44" s="46" t="str">
        <f>IF(VLOOKUP($A44,Gülle,2)&gt;0,VLOOKUP($A44,Gülle,2),"")</f>
        <v>Färsengülle</v>
      </c>
      <c r="D44" s="6"/>
      <c r="E44" s="21"/>
      <c r="F44" s="22">
        <f>IF(VLOOKUP($A44,Gülle,4)&gt;0,(VLOOKUP($A44,Gülle,4)),"")</f>
        <v>4.7</v>
      </c>
      <c r="G44" s="35" t="str">
        <f t="shared" si="99"/>
        <v/>
      </c>
      <c r="H44" s="36">
        <f>IF(VLOOKUP($A44,Gülle,7)&gt;0,(VLOOKUP($A44,Gülle,7)),"")</f>
        <v>1.8</v>
      </c>
      <c r="I44" s="37" t="str">
        <f t="shared" si="100"/>
        <v/>
      </c>
      <c r="O44" s="29">
        <v>1</v>
      </c>
      <c r="P44" s="29"/>
      <c r="Q44" s="46" t="str">
        <f>IF(VLOOKUP($O44,Gülle,2)&gt;0,VLOOKUP($O44,Gülle,2),"")</f>
        <v>Färsengülle</v>
      </c>
      <c r="R44" s="6"/>
      <c r="T44" s="4">
        <f>IF(VLOOKUP($O44,Gülle,4)&gt;0,(VLOOKUP($O44,Gülle,4)),"")</f>
        <v>4.7</v>
      </c>
      <c r="U44" s="39" t="str">
        <f t="shared" si="101"/>
        <v/>
      </c>
      <c r="V44" s="34">
        <f>IF(VLOOKUP($O44,Gülle,7)&gt;0,(VLOOKUP($O44,Gülle,7)),"")</f>
        <v>1.8</v>
      </c>
      <c r="W44" s="40" t="str">
        <f t="shared" si="102"/>
        <v/>
      </c>
      <c r="AD44" s="29">
        <v>1</v>
      </c>
      <c r="AE44" s="29"/>
      <c r="AF44" s="46" t="str">
        <f>IF(VLOOKUP($AD44,Gülle,2)&gt;0,VLOOKUP($AD44,Gülle,2),"")</f>
        <v>Färsengülle</v>
      </c>
      <c r="AG44" s="86"/>
      <c r="AI44" s="4">
        <f>IF(VLOOKUP($AD44,Gülle,4)&gt;0,(VLOOKUP($AD44,Gülle,4)),"")</f>
        <v>4.7</v>
      </c>
      <c r="AJ44" s="35" t="str">
        <f t="shared" si="103"/>
        <v/>
      </c>
      <c r="AK44" s="36">
        <f>IF(VLOOKUP($AD44,Gülle,7)&gt;0,(VLOOKUP($AD44,Gülle,7)),"")</f>
        <v>1.8</v>
      </c>
      <c r="AL44" s="37" t="str">
        <f t="shared" si="104"/>
        <v/>
      </c>
      <c r="AS44" s="29">
        <v>42</v>
      </c>
      <c r="AT44" s="29"/>
      <c r="AU44" s="46" t="str">
        <f>IF(VLOOKUP($AS44,Gülle,2)&gt;0,VLOOKUP($AS44,Gülle,2),"")</f>
        <v/>
      </c>
      <c r="AV44" s="86"/>
      <c r="AX44" s="4" t="str">
        <f>IF(VLOOKUP($AS44,Gülle,4)&gt;0,(VLOOKUP($AS44,Gülle,4)),"")</f>
        <v/>
      </c>
      <c r="AY44" s="35" t="str">
        <f t="shared" si="105"/>
        <v/>
      </c>
      <c r="AZ44" s="36" t="str">
        <f>IF(VLOOKUP($AS44,Gülle,7)&gt;0,(VLOOKUP($AS44,Gülle,7)),"")</f>
        <v/>
      </c>
      <c r="BA44" s="37" t="str">
        <f t="shared" si="106"/>
        <v/>
      </c>
      <c r="BH44" s="29">
        <v>42</v>
      </c>
      <c r="BI44" s="29"/>
      <c r="BJ44" s="46" t="str">
        <f>IF(VLOOKUP($BH44,Gülle,2)&gt;0,VLOOKUP($BH44,Gülle,2),"")</f>
        <v/>
      </c>
      <c r="BK44" s="86"/>
      <c r="BM44" s="4" t="str">
        <f>IF(VLOOKUP($BH44,Gülle,4)&gt;0,(VLOOKUP($BH44,Gülle,4)),"")</f>
        <v/>
      </c>
      <c r="BN44" s="35" t="str">
        <f t="shared" si="107"/>
        <v/>
      </c>
      <c r="BO44" s="36" t="str">
        <f>IF(VLOOKUP($AS44,Gülle,7)&gt;0,(VLOOKUP($AS44,Gülle,7)),"")</f>
        <v/>
      </c>
      <c r="BP44" s="37" t="str">
        <f t="shared" si="108"/>
        <v/>
      </c>
    </row>
    <row r="45" spans="1:78" ht="24" customHeight="1">
      <c r="A45" s="29">
        <v>42</v>
      </c>
      <c r="B45" s="30"/>
      <c r="C45" s="46" t="str">
        <f>IF(VLOOKUP($A45,Gülle,2)&gt;0,VLOOKUP($A45,Gülle,2),"")</f>
        <v/>
      </c>
      <c r="D45" s="6"/>
      <c r="E45" s="21"/>
      <c r="F45" s="22" t="str">
        <f>IF(VLOOKUP($A45,Gülle,4)&gt;0,(VLOOKUP($A45,Gülle,4)),"")</f>
        <v/>
      </c>
      <c r="G45" s="35" t="str">
        <f t="shared" si="99"/>
        <v/>
      </c>
      <c r="H45" s="36" t="str">
        <f>IF(VLOOKUP($A45,Gülle,7)&gt;0,(VLOOKUP($A45,Gülle,7)),"")</f>
        <v/>
      </c>
      <c r="I45" s="37" t="str">
        <f t="shared" si="100"/>
        <v/>
      </c>
      <c r="O45" s="29">
        <v>1</v>
      </c>
      <c r="P45" s="29"/>
      <c r="Q45" s="46" t="str">
        <f>IF(VLOOKUP($O45,Gülle,2)&gt;0,VLOOKUP($O45,Gülle,2),"")</f>
        <v>Färsengülle</v>
      </c>
      <c r="R45" s="6"/>
      <c r="T45" s="4">
        <f>IF(VLOOKUP($O45,Gülle,4)&gt;0,(VLOOKUP($O45,Gülle,4)),"")</f>
        <v>4.7</v>
      </c>
      <c r="U45" s="39" t="str">
        <f t="shared" si="101"/>
        <v/>
      </c>
      <c r="V45" s="34">
        <f>IF(VLOOKUP($O45,Gülle,7)&gt;0,(VLOOKUP($O45,Gülle,7)),"")</f>
        <v>1.8</v>
      </c>
      <c r="W45" s="40" t="str">
        <f t="shared" si="102"/>
        <v/>
      </c>
      <c r="AD45" s="29">
        <v>1</v>
      </c>
      <c r="AE45" s="29"/>
      <c r="AF45" s="46" t="str">
        <f>IF(VLOOKUP($AD45,Gülle,2)&gt;0,VLOOKUP($AD45,Gülle,2),"")</f>
        <v>Färsengülle</v>
      </c>
      <c r="AG45" s="86"/>
      <c r="AI45" s="4">
        <f>IF(VLOOKUP($AD45,Gülle,4)&gt;0,(VLOOKUP($AD45,Gülle,4)),"")</f>
        <v>4.7</v>
      </c>
      <c r="AJ45" s="35" t="str">
        <f t="shared" si="103"/>
        <v/>
      </c>
      <c r="AK45" s="36">
        <f>IF(VLOOKUP($AD45,Gülle,7)&gt;0,(VLOOKUP($AD45,Gülle,7)),"")</f>
        <v>1.8</v>
      </c>
      <c r="AL45" s="37" t="str">
        <f t="shared" si="104"/>
        <v/>
      </c>
      <c r="AS45" s="29">
        <v>1</v>
      </c>
      <c r="AT45" s="29"/>
      <c r="AU45" s="46" t="str">
        <f>IF(VLOOKUP($AS45,Gülle,2)&gt;0,VLOOKUP($AS45,Gülle,2),"")</f>
        <v>Färsengülle</v>
      </c>
      <c r="AV45" s="86"/>
      <c r="AX45" s="4">
        <f>IF(VLOOKUP($AS45,Gülle,4)&gt;0,(VLOOKUP($AS45,Gülle,4)),"")</f>
        <v>4.7</v>
      </c>
      <c r="AY45" s="35" t="str">
        <f t="shared" si="105"/>
        <v/>
      </c>
      <c r="AZ45" s="36">
        <f>IF(VLOOKUP($AS45,Gülle,7)&gt;0,(VLOOKUP($AS45,Gülle,7)),"")</f>
        <v>1.8</v>
      </c>
      <c r="BA45" s="37" t="str">
        <f t="shared" si="106"/>
        <v/>
      </c>
      <c r="BH45" s="29">
        <v>42</v>
      </c>
      <c r="BI45" s="29"/>
      <c r="BJ45" s="46" t="str">
        <f>IF(VLOOKUP($BH45,Gülle,2)&gt;0,VLOOKUP($BH45,Gülle,2),"")</f>
        <v/>
      </c>
      <c r="BK45" s="86"/>
      <c r="BM45" s="4" t="str">
        <f>IF(VLOOKUP($BH45,Gülle,4)&gt;0,(VLOOKUP($BH45,Gülle,4)),"")</f>
        <v/>
      </c>
      <c r="BN45" s="35" t="str">
        <f t="shared" si="107"/>
        <v/>
      </c>
      <c r="BO45" s="36">
        <f>IF(VLOOKUP($AS45,Gülle,7)&gt;0,(VLOOKUP($AS45,Gülle,7)),"")</f>
        <v>1.8</v>
      </c>
      <c r="BP45" s="37" t="str">
        <f t="shared" si="108"/>
        <v/>
      </c>
    </row>
    <row r="46" spans="1:78" ht="18.75" customHeight="1" thickBot="1">
      <c r="B46" s="21"/>
      <c r="C46" s="21"/>
      <c r="D46" s="21"/>
      <c r="E46" s="21"/>
      <c r="F46" s="21"/>
      <c r="G46" s="77">
        <f>SUM(G41:G45)</f>
        <v>0</v>
      </c>
      <c r="H46" s="77">
        <f t="shared" ref="H46:I46" si="109">SUM(H41:H45)</f>
        <v>5.6</v>
      </c>
      <c r="I46" s="79">
        <f t="shared" si="109"/>
        <v>0</v>
      </c>
      <c r="U46" s="77">
        <f>SUM(U41:U45)</f>
        <v>0</v>
      </c>
      <c r="V46" s="77">
        <f t="shared" ref="V46" si="110">SUM(V41:V45)</f>
        <v>9.4</v>
      </c>
      <c r="W46" s="79">
        <f t="shared" ref="W46" si="111">SUM(W41:W45)</f>
        <v>0</v>
      </c>
      <c r="AJ46" s="77">
        <f>SUM(AJ41:AJ45)</f>
        <v>14100</v>
      </c>
      <c r="AK46" s="77">
        <f t="shared" ref="AK46" si="112">SUM(AK41:AK45)</f>
        <v>9</v>
      </c>
      <c r="AL46" s="79">
        <f t="shared" ref="AL46" si="113">SUM(AL41:AL45)</f>
        <v>5400</v>
      </c>
      <c r="AY46" s="77">
        <f>SUM(AY41:AY45)</f>
        <v>0</v>
      </c>
      <c r="AZ46" s="77">
        <f t="shared" ref="AZ46" si="114">SUM(AZ41:AZ45)</f>
        <v>1.8</v>
      </c>
      <c r="BA46" s="79">
        <f t="shared" ref="BA46" si="115">SUM(BA41:BA45)</f>
        <v>0</v>
      </c>
      <c r="BN46" s="77">
        <f>SUM(BN41:BN45)</f>
        <v>0</v>
      </c>
      <c r="BO46" s="77">
        <f t="shared" ref="BO46" si="116">SUM(BO41:BO45)</f>
        <v>1.8</v>
      </c>
      <c r="BP46" s="79">
        <f t="shared" ref="BP46" si="117">SUM(BP41:BP45)</f>
        <v>0</v>
      </c>
    </row>
    <row r="47" spans="1:78" ht="18.75" customHeight="1" thickTop="1">
      <c r="B47" s="21"/>
      <c r="C47" s="21"/>
      <c r="D47" s="21"/>
      <c r="E47" s="21"/>
      <c r="F47" s="21"/>
      <c r="G47" s="21"/>
      <c r="H47" s="21"/>
      <c r="I47" s="21"/>
    </row>
    <row r="48" spans="1:78" ht="18.75" customHeight="1">
      <c r="B48" s="21"/>
      <c r="C48" s="21"/>
      <c r="D48" s="21"/>
      <c r="E48" s="21"/>
      <c r="F48" s="21"/>
      <c r="G48" s="21"/>
      <c r="H48" s="21"/>
      <c r="I48" s="21"/>
    </row>
    <row r="49" spans="2:68" ht="18.75" customHeight="1" thickBot="1">
      <c r="B49" s="57" t="s">
        <v>217</v>
      </c>
      <c r="C49" s="49"/>
      <c r="D49" s="49"/>
      <c r="E49" s="49"/>
      <c r="F49" s="49"/>
      <c r="G49" s="67" t="e">
        <f>(G29+G38-G21-G46)/D21</f>
        <v>#DIV/0!</v>
      </c>
      <c r="H49" s="68" t="e">
        <f t="shared" ref="H49" si="118">(H29+H38-H21-H46)/$D$21</f>
        <v>#VALUE!</v>
      </c>
      <c r="I49" s="69" t="e">
        <f>(I29+I38-I21-I46)/D21</f>
        <v>#DIV/0!</v>
      </c>
      <c r="P49" s="48" t="s">
        <v>217</v>
      </c>
      <c r="Q49" s="49"/>
      <c r="R49" s="49"/>
      <c r="S49" s="49"/>
      <c r="T49" s="49"/>
      <c r="U49" s="70" t="e">
        <f>(U29+U38-U21-U46)/R21</f>
        <v>#DIV/0!</v>
      </c>
      <c r="V49" s="71" t="e">
        <f t="shared" ref="V49" si="119">(V29+V38-V21-V46)/$D$21</f>
        <v>#VALUE!</v>
      </c>
      <c r="W49" s="72" t="e">
        <f>(W29+W38-W21-W46)/R21</f>
        <v>#DIV/0!</v>
      </c>
      <c r="AE49" s="48" t="s">
        <v>217</v>
      </c>
      <c r="AF49" s="49"/>
      <c r="AG49" s="49"/>
      <c r="AH49" s="49"/>
      <c r="AI49" s="49"/>
      <c r="AJ49" s="70" t="e">
        <f>(AJ29+AJ38-AJ21-AJ46)/AG21</f>
        <v>#DIV/0!</v>
      </c>
      <c r="AK49" s="71" t="e">
        <f t="shared" ref="AK49" si="120">(AK29+AK38-AK21-AK46)/$D$21</f>
        <v>#VALUE!</v>
      </c>
      <c r="AL49" s="72" t="e">
        <f>(AL29+AL38-AL21-AL46)/AG21</f>
        <v>#DIV/0!</v>
      </c>
      <c r="AT49" s="48" t="s">
        <v>217</v>
      </c>
      <c r="AU49" s="49"/>
      <c r="AV49" s="49"/>
      <c r="AW49" s="49"/>
      <c r="AX49" s="49"/>
      <c r="AY49" s="70" t="e">
        <f>(AY29+AY38-AY21-AY46)/AV21</f>
        <v>#VALUE!</v>
      </c>
      <c r="AZ49" s="71" t="e">
        <f t="shared" ref="AZ49" si="121">(AZ29+AZ38-AZ21-AZ46)/$D$21</f>
        <v>#DIV/0!</v>
      </c>
      <c r="BA49" s="72" t="e">
        <f>(BA29+BA38-BA21-BA46)/AV21</f>
        <v>#VALUE!</v>
      </c>
      <c r="BI49" s="48" t="s">
        <v>217</v>
      </c>
      <c r="BJ49" s="49"/>
      <c r="BK49" s="49"/>
      <c r="BL49" s="49"/>
      <c r="BM49" s="49"/>
      <c r="BN49" s="70" t="e">
        <f>(BN29+BN38-BN21-BN46)/BK21</f>
        <v>#DIV/0!</v>
      </c>
      <c r="BO49" s="71" t="e">
        <f t="shared" ref="BO49" si="122">(BO29+BO38-BO21-BO46)/$D$21</f>
        <v>#DIV/0!</v>
      </c>
      <c r="BP49" s="72" t="e">
        <f>(BP29+BP38-BP21-BP46)/BK21</f>
        <v>#DIV/0!</v>
      </c>
    </row>
    <row r="50" spans="2:68" ht="18.75" customHeight="1" thickTop="1" thickBot="1">
      <c r="B50" s="55" t="s">
        <v>220</v>
      </c>
      <c r="C50" s="53"/>
      <c r="D50" s="53"/>
      <c r="E50" s="53"/>
      <c r="F50" s="53"/>
      <c r="G50" s="54" t="e">
        <f>(G29+G38-G46)/D21</f>
        <v>#DIV/0!</v>
      </c>
      <c r="H50" s="55"/>
      <c r="I50" s="55"/>
      <c r="P50" s="52" t="s">
        <v>220</v>
      </c>
      <c r="Q50" s="53"/>
      <c r="R50" s="53"/>
      <c r="S50" s="53"/>
      <c r="T50" s="53"/>
      <c r="U50" s="62" t="e">
        <f>(U29+U38-U46)/R21</f>
        <v>#DIV/0!</v>
      </c>
      <c r="V50" s="55"/>
      <c r="W50" s="55"/>
      <c r="AE50" s="52" t="s">
        <v>220</v>
      </c>
      <c r="AF50" s="53"/>
      <c r="AG50" s="53"/>
      <c r="AH50" s="53"/>
      <c r="AI50" s="53"/>
      <c r="AJ50" s="62" t="e">
        <f>(AJ29+AJ38-AJ46)/AG21</f>
        <v>#DIV/0!</v>
      </c>
      <c r="AK50" s="55"/>
      <c r="AL50" s="55"/>
      <c r="AT50" s="52" t="s">
        <v>220</v>
      </c>
      <c r="AU50" s="53"/>
      <c r="AV50" s="53"/>
      <c r="AW50" s="53"/>
      <c r="AX50" s="53"/>
      <c r="AY50" s="62" t="e">
        <f>(AY29+AY38-AY46)/AV21</f>
        <v>#DIV/0!</v>
      </c>
      <c r="AZ50" s="55"/>
      <c r="BA50" s="55"/>
      <c r="BI50" s="52" t="s">
        <v>220</v>
      </c>
      <c r="BJ50" s="53"/>
      <c r="BK50" s="53"/>
      <c r="BL50" s="53"/>
      <c r="BM50" s="53"/>
      <c r="BN50" s="62" t="e">
        <f>(BN29+BN38-BN46)/BK21</f>
        <v>#DIV/0!</v>
      </c>
      <c r="BO50" s="55"/>
      <c r="BP50" s="55"/>
    </row>
    <row r="51" spans="2:68" ht="18.75" customHeight="1" thickTop="1">
      <c r="B51" s="25"/>
      <c r="C51" s="26"/>
      <c r="D51" s="26"/>
      <c r="E51" s="26"/>
      <c r="F51" s="26"/>
      <c r="G51" s="26"/>
      <c r="H51" s="26"/>
      <c r="I51" s="27"/>
    </row>
    <row r="52" spans="2:68" s="5" customFormat="1" ht="18.75" customHeight="1"/>
    <row r="53" spans="2:68" s="5" customFormat="1" ht="18.75" customHeight="1"/>
    <row r="54" spans="2:68" s="5" customFormat="1" ht="18.75" customHeight="1"/>
    <row r="55" spans="2:68" s="5" customFormat="1" ht="18.75" customHeight="1"/>
    <row r="56" spans="2:68" s="5" customFormat="1" ht="18.75" customHeight="1"/>
    <row r="57" spans="2:68" s="5" customFormat="1" ht="18.75" customHeight="1"/>
    <row r="58" spans="2:68" s="5" customFormat="1" ht="18.75" customHeight="1"/>
    <row r="59" spans="2:68" s="5" customFormat="1" ht="18.75" customHeight="1"/>
    <row r="60" spans="2:68" s="5" customFormat="1" ht="18.75" customHeight="1"/>
    <row r="61" spans="2:68" s="5" customFormat="1" ht="18.75" customHeight="1"/>
    <row r="62" spans="2:68" s="5" customFormat="1" ht="18.75" customHeight="1"/>
    <row r="63" spans="2:68" s="5" customFormat="1" ht="18.75" customHeight="1"/>
  </sheetData>
  <sheetProtection password="CFD1" sheet="1" objects="1" scenarios="1"/>
  <protectedRanges>
    <protectedRange sqref="D3:G4 R3:U4 AG3:AJ4 AV3:AY4 BK3:BN4" name="Name"/>
    <protectedRange sqref="D24:E28 R24:S28 AG24:AH28 AV24:AW28 BK24:BL28" name="Tiere"/>
    <protectedRange sqref="D7:E12 R7:S12 AG7:AH12 AV7:AW12 BK7:BL12" name="Acker"/>
    <protectedRange sqref="D16:D18 R16:R18 AG16:AG18 AV16:AV18 BK16:BK18" name="Grünland"/>
    <protectedRange sqref="D33:D37 R33:R37 AG33:AG37 AV33:AV37 BK33:BK37" name="Import"/>
    <protectedRange sqref="D41:D45 R41:R45 AG41:AG45 AV41:AV45 BK41:BK45" name="Export"/>
  </protectedRanges>
  <mergeCells count="10">
    <mergeCell ref="AV3:AY3"/>
    <mergeCell ref="AV4:AY4"/>
    <mergeCell ref="BK3:BN3"/>
    <mergeCell ref="BK4:BN4"/>
    <mergeCell ref="D4:G4"/>
    <mergeCell ref="R3:U3"/>
    <mergeCell ref="R4:U4"/>
    <mergeCell ref="AG3:AJ3"/>
    <mergeCell ref="AG4:AJ4"/>
    <mergeCell ref="D3:G3"/>
  </mergeCells>
  <conditionalFormatting sqref="G50">
    <cfRule type="cellIs" dxfId="16" priority="17" operator="greaterThan">
      <formula>170</formula>
    </cfRule>
  </conditionalFormatting>
  <conditionalFormatting sqref="I49">
    <cfRule type="cellIs" dxfId="15" priority="16" operator="greaterThan">
      <formula>10</formula>
    </cfRule>
  </conditionalFormatting>
  <conditionalFormatting sqref="G49">
    <cfRule type="cellIs" dxfId="14" priority="15" operator="greaterThan">
      <formula>50</formula>
    </cfRule>
  </conditionalFormatting>
  <conditionalFormatting sqref="U50">
    <cfRule type="cellIs" dxfId="13" priority="14" operator="greaterThan">
      <formula>170</formula>
    </cfRule>
  </conditionalFormatting>
  <conditionalFormatting sqref="W49">
    <cfRule type="cellIs" dxfId="12" priority="13" operator="greaterThan">
      <formula>10</formula>
    </cfRule>
  </conditionalFormatting>
  <conditionalFormatting sqref="U49">
    <cfRule type="cellIs" dxfId="11" priority="12" operator="greaterThan">
      <formula>50</formula>
    </cfRule>
  </conditionalFormatting>
  <conditionalFormatting sqref="AJ50">
    <cfRule type="cellIs" dxfId="10" priority="11" operator="greaterThan">
      <formula>170</formula>
    </cfRule>
  </conditionalFormatting>
  <conditionalFormatting sqref="AL49">
    <cfRule type="cellIs" dxfId="9" priority="10" operator="greaterThan">
      <formula>10</formula>
    </cfRule>
  </conditionalFormatting>
  <conditionalFormatting sqref="AJ49">
    <cfRule type="cellIs" dxfId="8" priority="9" operator="greaterThan">
      <formula>50</formula>
    </cfRule>
  </conditionalFormatting>
  <conditionalFormatting sqref="AY50">
    <cfRule type="cellIs" dxfId="7" priority="8" operator="greaterThan">
      <formula>170</formula>
    </cfRule>
  </conditionalFormatting>
  <conditionalFormatting sqref="BA49">
    <cfRule type="cellIs" dxfId="6" priority="7" operator="greaterThan">
      <formula>10</formula>
    </cfRule>
  </conditionalFormatting>
  <conditionalFormatting sqref="AY49">
    <cfRule type="cellIs" dxfId="5" priority="6" operator="greaterThan">
      <formula>50</formula>
    </cfRule>
  </conditionalFormatting>
  <conditionalFormatting sqref="BN50">
    <cfRule type="cellIs" dxfId="4" priority="5" operator="greaterThan">
      <formula>170</formula>
    </cfRule>
  </conditionalFormatting>
  <conditionalFormatting sqref="BP49">
    <cfRule type="cellIs" dxfId="3" priority="4" operator="greaterThan">
      <formula>10</formula>
    </cfRule>
  </conditionalFormatting>
  <conditionalFormatting sqref="BN49">
    <cfRule type="cellIs" dxfId="2" priority="3" operator="greaterThan">
      <formula>50</formula>
    </cfRule>
  </conditionalFormatting>
  <conditionalFormatting sqref="BP49">
    <cfRule type="cellIs" dxfId="1" priority="2" operator="greaterThan">
      <formula>10</formula>
    </cfRule>
  </conditionalFormatting>
  <conditionalFormatting sqref="BN49">
    <cfRule type="cellIs" dxfId="0" priority="1" operator="greaterThan">
      <formula>50</formula>
    </cfRule>
  </conditionalFormatting>
  <printOptions horizontalCentered="1" verticalCentered="1"/>
  <pageMargins left="1.6929133858267718" right="0.70866141732283472" top="0.78740157480314965" bottom="0.78740157480314965" header="0.31496062992125984" footer="0.31496062992125984"/>
  <pageSetup paperSize="9" scale="68" orientation="portrait" blackAndWhite="1" r:id="rId1"/>
  <headerFooter>
    <oddHeader>&amp;R&amp;G</oddHeader>
    <oddFooter>&amp;C&amp;P&amp;R&amp;D</oddFooter>
  </headerFooter>
  <colBreaks count="4" manualBreakCount="4">
    <brk id="13" max="1048575" man="1"/>
    <brk id="28" max="1048575" man="1"/>
    <brk id="43" max="1048575" man="1"/>
    <brk id="58" max="1048575" man="1"/>
  </col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:M144"/>
  <sheetViews>
    <sheetView topLeftCell="A79" workbookViewId="0">
      <selection activeCell="H1" sqref="H1:J1"/>
    </sheetView>
  </sheetViews>
  <sheetFormatPr baseColWidth="10" defaultRowHeight="15"/>
  <cols>
    <col min="2" max="2" width="55" bestFit="1" customWidth="1"/>
    <col min="3" max="3" width="19.42578125" bestFit="1" customWidth="1"/>
  </cols>
  <sheetData>
    <row r="1" spans="1:13">
      <c r="H1" s="100" t="s">
        <v>226</v>
      </c>
      <c r="I1" s="100"/>
      <c r="J1" s="100"/>
      <c r="L1" t="s">
        <v>208</v>
      </c>
    </row>
    <row r="2" spans="1:13">
      <c r="B2" t="s">
        <v>0</v>
      </c>
      <c r="C2" t="s">
        <v>2</v>
      </c>
      <c r="D2" t="s">
        <v>3</v>
      </c>
      <c r="E2" t="s">
        <v>59</v>
      </c>
      <c r="G2" t="s">
        <v>115</v>
      </c>
      <c r="H2" t="s">
        <v>116</v>
      </c>
      <c r="I2" t="s">
        <v>117</v>
      </c>
      <c r="J2" t="s">
        <v>118</v>
      </c>
      <c r="L2" t="s">
        <v>117</v>
      </c>
      <c r="M2" t="s">
        <v>207</v>
      </c>
    </row>
    <row r="3" spans="1:13">
      <c r="A3">
        <v>1</v>
      </c>
      <c r="B3" s="18" t="s">
        <v>218</v>
      </c>
      <c r="C3" s="18" t="s">
        <v>219</v>
      </c>
      <c r="D3" s="18" t="s">
        <v>219</v>
      </c>
      <c r="E3" s="18" t="s">
        <v>219</v>
      </c>
      <c r="G3" s="18" t="s">
        <v>219</v>
      </c>
      <c r="H3" s="18" t="s">
        <v>219</v>
      </c>
      <c r="I3" s="18" t="s">
        <v>219</v>
      </c>
      <c r="J3" s="18" t="s">
        <v>219</v>
      </c>
      <c r="L3" s="18" t="s">
        <v>219</v>
      </c>
      <c r="M3" s="18" t="s">
        <v>219</v>
      </c>
    </row>
    <row r="4" spans="1:13">
      <c r="A4">
        <v>2</v>
      </c>
      <c r="B4" t="s">
        <v>1</v>
      </c>
      <c r="C4">
        <v>16.600000000000001</v>
      </c>
      <c r="D4">
        <v>6.4</v>
      </c>
      <c r="E4" t="s">
        <v>57</v>
      </c>
      <c r="G4">
        <v>3</v>
      </c>
      <c r="H4">
        <v>1.84</v>
      </c>
      <c r="I4">
        <v>1.5</v>
      </c>
      <c r="J4">
        <v>0.2</v>
      </c>
      <c r="L4">
        <v>0.85</v>
      </c>
      <c r="M4">
        <v>0.7</v>
      </c>
    </row>
    <row r="5" spans="1:13">
      <c r="A5">
        <v>3</v>
      </c>
      <c r="B5" t="s">
        <v>4</v>
      </c>
      <c r="C5">
        <v>57</v>
      </c>
      <c r="D5">
        <v>16.399999999999999</v>
      </c>
      <c r="E5" t="s">
        <v>57</v>
      </c>
      <c r="G5">
        <v>3</v>
      </c>
      <c r="H5">
        <v>4</v>
      </c>
      <c r="I5">
        <v>4.6500000000000004</v>
      </c>
      <c r="J5">
        <v>1.2</v>
      </c>
      <c r="L5">
        <v>0.85</v>
      </c>
      <c r="M5">
        <v>0.7</v>
      </c>
    </row>
    <row r="6" spans="1:13">
      <c r="A6">
        <v>4</v>
      </c>
      <c r="B6" t="s">
        <v>5</v>
      </c>
      <c r="C6">
        <v>54</v>
      </c>
      <c r="D6">
        <v>16</v>
      </c>
      <c r="E6" t="s">
        <v>57</v>
      </c>
      <c r="G6">
        <v>3</v>
      </c>
      <c r="H6">
        <v>4</v>
      </c>
      <c r="I6">
        <v>4.6500000000000004</v>
      </c>
      <c r="J6">
        <v>1.2</v>
      </c>
      <c r="L6">
        <v>0.85</v>
      </c>
      <c r="M6">
        <v>0.7</v>
      </c>
    </row>
    <row r="7" spans="1:13">
      <c r="A7">
        <v>5</v>
      </c>
      <c r="B7" t="s">
        <v>6</v>
      </c>
      <c r="C7">
        <v>48</v>
      </c>
      <c r="D7">
        <v>15.5</v>
      </c>
      <c r="E7" t="s">
        <v>57</v>
      </c>
      <c r="G7">
        <v>3</v>
      </c>
      <c r="H7">
        <v>4</v>
      </c>
      <c r="I7">
        <v>4.6500000000000004</v>
      </c>
      <c r="J7">
        <v>1.2</v>
      </c>
      <c r="L7">
        <v>0.85</v>
      </c>
      <c r="M7">
        <v>0.7</v>
      </c>
    </row>
    <row r="8" spans="1:13">
      <c r="A8">
        <v>6</v>
      </c>
      <c r="B8" t="s">
        <v>7</v>
      </c>
      <c r="C8">
        <v>45</v>
      </c>
      <c r="D8">
        <v>15</v>
      </c>
      <c r="E8" t="s">
        <v>57</v>
      </c>
      <c r="G8">
        <v>3</v>
      </c>
      <c r="H8">
        <v>4</v>
      </c>
      <c r="I8">
        <v>4.6500000000000004</v>
      </c>
      <c r="J8">
        <v>1.2</v>
      </c>
      <c r="L8">
        <v>0.85</v>
      </c>
      <c r="M8">
        <v>0.7</v>
      </c>
    </row>
    <row r="9" spans="1:13">
      <c r="A9">
        <v>7</v>
      </c>
      <c r="B9" t="s">
        <v>8</v>
      </c>
      <c r="C9">
        <v>114</v>
      </c>
      <c r="D9">
        <v>36</v>
      </c>
      <c r="E9" t="s">
        <v>57</v>
      </c>
      <c r="G9">
        <v>4</v>
      </c>
      <c r="H9">
        <v>7.2</v>
      </c>
      <c r="I9">
        <v>9.5</v>
      </c>
      <c r="J9">
        <v>3</v>
      </c>
      <c r="L9">
        <v>0.85</v>
      </c>
      <c r="M9">
        <v>0.7</v>
      </c>
    </row>
    <row r="10" spans="1:13">
      <c r="A10">
        <v>8</v>
      </c>
      <c r="B10" t="s">
        <v>9</v>
      </c>
      <c r="C10">
        <v>129</v>
      </c>
      <c r="D10">
        <v>43</v>
      </c>
      <c r="E10" t="s">
        <v>57</v>
      </c>
      <c r="G10">
        <v>4</v>
      </c>
      <c r="H10">
        <v>7.5</v>
      </c>
      <c r="I10">
        <v>10</v>
      </c>
      <c r="J10">
        <v>3.2</v>
      </c>
      <c r="L10">
        <v>0.85</v>
      </c>
      <c r="M10">
        <v>0.7</v>
      </c>
    </row>
    <row r="11" spans="1:13">
      <c r="A11">
        <v>9</v>
      </c>
      <c r="B11" t="s">
        <v>10</v>
      </c>
      <c r="C11">
        <v>143</v>
      </c>
      <c r="D11">
        <v>47</v>
      </c>
      <c r="E11" t="s">
        <v>57</v>
      </c>
      <c r="G11">
        <v>5</v>
      </c>
      <c r="H11">
        <v>8</v>
      </c>
      <c r="I11">
        <v>10.5</v>
      </c>
      <c r="J11">
        <v>3.4</v>
      </c>
      <c r="L11">
        <v>0.85</v>
      </c>
      <c r="M11">
        <v>0.7</v>
      </c>
    </row>
    <row r="12" spans="1:13">
      <c r="A12">
        <v>10</v>
      </c>
      <c r="B12" t="s">
        <v>11</v>
      </c>
      <c r="C12">
        <v>109</v>
      </c>
      <c r="D12">
        <v>37</v>
      </c>
      <c r="E12" t="s">
        <v>57</v>
      </c>
      <c r="G12">
        <v>4</v>
      </c>
      <c r="H12">
        <v>7.2</v>
      </c>
      <c r="I12">
        <v>9.5</v>
      </c>
      <c r="J12">
        <v>3</v>
      </c>
      <c r="L12">
        <v>0.85</v>
      </c>
      <c r="M12">
        <v>0.7</v>
      </c>
    </row>
    <row r="13" spans="1:13">
      <c r="A13">
        <v>11</v>
      </c>
      <c r="B13" t="s">
        <v>12</v>
      </c>
      <c r="C13">
        <v>124</v>
      </c>
      <c r="D13">
        <v>43</v>
      </c>
      <c r="E13" t="s">
        <v>57</v>
      </c>
      <c r="G13">
        <v>4</v>
      </c>
      <c r="H13">
        <v>7.5</v>
      </c>
      <c r="I13">
        <v>10</v>
      </c>
      <c r="J13">
        <v>3.2</v>
      </c>
      <c r="L13">
        <v>0.85</v>
      </c>
      <c r="M13">
        <v>0.7</v>
      </c>
    </row>
    <row r="14" spans="1:13">
      <c r="A14">
        <v>12</v>
      </c>
      <c r="B14" t="s">
        <v>13</v>
      </c>
      <c r="C14">
        <v>141</v>
      </c>
      <c r="D14">
        <v>48</v>
      </c>
      <c r="E14" t="s">
        <v>57</v>
      </c>
      <c r="G14">
        <v>5</v>
      </c>
      <c r="H14">
        <v>8</v>
      </c>
      <c r="I14">
        <v>10.5</v>
      </c>
      <c r="J14">
        <v>3.4</v>
      </c>
      <c r="L14">
        <v>0.85</v>
      </c>
      <c r="M14">
        <v>0.7</v>
      </c>
    </row>
    <row r="15" spans="1:13">
      <c r="A15">
        <v>13</v>
      </c>
      <c r="B15" t="s">
        <v>14</v>
      </c>
      <c r="C15">
        <v>159</v>
      </c>
      <c r="D15">
        <v>55</v>
      </c>
      <c r="E15" t="s">
        <v>57</v>
      </c>
      <c r="G15">
        <v>6</v>
      </c>
      <c r="H15">
        <v>8.5</v>
      </c>
      <c r="I15">
        <v>11</v>
      </c>
      <c r="J15">
        <v>3.6</v>
      </c>
      <c r="L15">
        <v>0.85</v>
      </c>
      <c r="M15">
        <v>0.7</v>
      </c>
    </row>
    <row r="16" spans="1:13">
      <c r="A16">
        <v>14</v>
      </c>
      <c r="B16" t="s">
        <v>15</v>
      </c>
      <c r="C16">
        <v>103</v>
      </c>
      <c r="D16">
        <v>37</v>
      </c>
      <c r="E16" t="s">
        <v>57</v>
      </c>
      <c r="G16">
        <v>4</v>
      </c>
      <c r="H16">
        <v>7.2</v>
      </c>
      <c r="I16">
        <v>9.5</v>
      </c>
      <c r="J16">
        <v>3</v>
      </c>
      <c r="L16">
        <v>0.85</v>
      </c>
      <c r="M16">
        <v>0.7</v>
      </c>
    </row>
    <row r="17" spans="1:13">
      <c r="A17">
        <v>15</v>
      </c>
      <c r="B17" t="s">
        <v>16</v>
      </c>
      <c r="C17">
        <v>117</v>
      </c>
      <c r="D17">
        <v>42</v>
      </c>
      <c r="E17" t="s">
        <v>57</v>
      </c>
      <c r="G17">
        <v>4</v>
      </c>
      <c r="H17">
        <v>7.5</v>
      </c>
      <c r="I17">
        <v>10</v>
      </c>
      <c r="J17">
        <v>3.2</v>
      </c>
      <c r="L17">
        <v>0.85</v>
      </c>
      <c r="M17">
        <v>0.7</v>
      </c>
    </row>
    <row r="18" spans="1:13">
      <c r="A18">
        <v>16</v>
      </c>
      <c r="B18" t="s">
        <v>17</v>
      </c>
      <c r="C18">
        <v>134</v>
      </c>
      <c r="D18">
        <v>47</v>
      </c>
      <c r="E18" t="s">
        <v>57</v>
      </c>
      <c r="G18">
        <v>5</v>
      </c>
      <c r="H18">
        <v>8</v>
      </c>
      <c r="I18">
        <v>10.5</v>
      </c>
      <c r="J18">
        <v>3.4</v>
      </c>
      <c r="L18">
        <v>0.85</v>
      </c>
      <c r="M18">
        <v>0.7</v>
      </c>
    </row>
    <row r="19" spans="1:13">
      <c r="A19">
        <v>17</v>
      </c>
      <c r="B19" t="s">
        <v>18</v>
      </c>
      <c r="C19">
        <v>153</v>
      </c>
      <c r="D19">
        <v>52</v>
      </c>
      <c r="E19" t="s">
        <v>57</v>
      </c>
      <c r="G19">
        <v>6</v>
      </c>
      <c r="H19">
        <v>7.2</v>
      </c>
      <c r="I19">
        <v>11</v>
      </c>
      <c r="J19">
        <v>3.6</v>
      </c>
      <c r="L19">
        <v>0.85</v>
      </c>
      <c r="M19">
        <v>0.7</v>
      </c>
    </row>
    <row r="20" spans="1:13">
      <c r="A20">
        <v>18</v>
      </c>
      <c r="B20" t="s">
        <v>19</v>
      </c>
      <c r="C20">
        <v>100</v>
      </c>
      <c r="D20">
        <v>36</v>
      </c>
      <c r="E20" t="s">
        <v>57</v>
      </c>
      <c r="G20">
        <v>4</v>
      </c>
      <c r="H20">
        <v>7.5</v>
      </c>
      <c r="I20">
        <v>9.5</v>
      </c>
      <c r="J20">
        <v>3</v>
      </c>
      <c r="L20">
        <v>0.85</v>
      </c>
      <c r="M20">
        <v>0.7</v>
      </c>
    </row>
    <row r="21" spans="1:13">
      <c r="A21">
        <v>19</v>
      </c>
      <c r="B21" t="s">
        <v>20</v>
      </c>
      <c r="C21">
        <v>15</v>
      </c>
      <c r="D21">
        <v>42</v>
      </c>
      <c r="E21" t="s">
        <v>57</v>
      </c>
      <c r="G21">
        <v>4</v>
      </c>
      <c r="H21">
        <v>8</v>
      </c>
      <c r="I21">
        <v>10</v>
      </c>
      <c r="J21">
        <v>3.2</v>
      </c>
      <c r="L21">
        <v>0.85</v>
      </c>
      <c r="M21">
        <v>0.7</v>
      </c>
    </row>
    <row r="22" spans="1:13">
      <c r="A22">
        <v>20</v>
      </c>
      <c r="B22" t="s">
        <v>21</v>
      </c>
      <c r="C22">
        <v>133</v>
      </c>
      <c r="D22">
        <v>47</v>
      </c>
      <c r="E22" t="s">
        <v>57</v>
      </c>
      <c r="G22">
        <v>5</v>
      </c>
      <c r="H22">
        <v>8.5</v>
      </c>
      <c r="I22">
        <v>10.5</v>
      </c>
      <c r="J22">
        <v>3.4</v>
      </c>
      <c r="L22">
        <v>0.85</v>
      </c>
      <c r="M22">
        <v>0.7</v>
      </c>
    </row>
    <row r="23" spans="1:13">
      <c r="A23">
        <v>21</v>
      </c>
      <c r="B23" t="s">
        <v>22</v>
      </c>
      <c r="C23">
        <v>152</v>
      </c>
      <c r="D23">
        <v>52</v>
      </c>
      <c r="E23" t="s">
        <v>57</v>
      </c>
      <c r="G23">
        <v>6</v>
      </c>
      <c r="H23">
        <v>8.5</v>
      </c>
      <c r="I23">
        <v>11</v>
      </c>
      <c r="J23">
        <v>3.6</v>
      </c>
      <c r="L23">
        <v>0.85</v>
      </c>
      <c r="M23">
        <v>0.7</v>
      </c>
    </row>
    <row r="24" spans="1:13">
      <c r="A24">
        <v>22</v>
      </c>
      <c r="B24" t="s">
        <v>23</v>
      </c>
      <c r="C24">
        <v>76</v>
      </c>
      <c r="D24">
        <v>27</v>
      </c>
      <c r="E24" t="s">
        <v>57</v>
      </c>
      <c r="G24">
        <v>3</v>
      </c>
      <c r="H24">
        <v>6.9</v>
      </c>
      <c r="I24">
        <v>9.25</v>
      </c>
      <c r="J24">
        <v>2.9</v>
      </c>
      <c r="L24">
        <v>0.85</v>
      </c>
      <c r="M24">
        <v>0.7</v>
      </c>
    </row>
    <row r="25" spans="1:13">
      <c r="A25">
        <v>23</v>
      </c>
      <c r="B25" t="s">
        <v>24</v>
      </c>
      <c r="C25">
        <v>91</v>
      </c>
      <c r="D25">
        <v>33</v>
      </c>
      <c r="E25" t="s">
        <v>57</v>
      </c>
      <c r="G25">
        <v>4</v>
      </c>
      <c r="H25">
        <v>7.4</v>
      </c>
      <c r="I25">
        <v>9.8699999999999992</v>
      </c>
      <c r="J25">
        <v>3.1</v>
      </c>
      <c r="L25">
        <v>0.85</v>
      </c>
      <c r="M25">
        <v>0.7</v>
      </c>
    </row>
    <row r="26" spans="1:13">
      <c r="A26">
        <v>24</v>
      </c>
      <c r="B26" t="s">
        <v>25</v>
      </c>
      <c r="C26">
        <v>111</v>
      </c>
      <c r="D26">
        <v>42</v>
      </c>
      <c r="E26" t="s">
        <v>57</v>
      </c>
      <c r="G26">
        <v>5</v>
      </c>
      <c r="H26">
        <v>7.9</v>
      </c>
      <c r="I26">
        <v>10.25</v>
      </c>
      <c r="J26">
        <v>3.3</v>
      </c>
      <c r="L26">
        <v>0.85</v>
      </c>
      <c r="M26">
        <v>0.7</v>
      </c>
    </row>
    <row r="27" spans="1:13">
      <c r="A27">
        <v>25</v>
      </c>
      <c r="B27" t="s">
        <v>26</v>
      </c>
      <c r="C27">
        <v>31</v>
      </c>
      <c r="D27">
        <v>12.7</v>
      </c>
      <c r="E27" t="s">
        <v>58</v>
      </c>
      <c r="G27">
        <v>0.5</v>
      </c>
      <c r="H27">
        <v>0.16900000000000001</v>
      </c>
      <c r="I27">
        <v>2</v>
      </c>
      <c r="J27">
        <v>0.25</v>
      </c>
      <c r="L27">
        <v>0.85</v>
      </c>
      <c r="M27">
        <v>0.7</v>
      </c>
    </row>
    <row r="28" spans="1:13">
      <c r="A28">
        <v>26</v>
      </c>
      <c r="B28" t="s">
        <v>27</v>
      </c>
      <c r="C28">
        <v>13</v>
      </c>
      <c r="D28">
        <v>6.5</v>
      </c>
      <c r="E28" t="s">
        <v>58</v>
      </c>
      <c r="G28">
        <v>0.5</v>
      </c>
      <c r="H28">
        <v>0.94</v>
      </c>
      <c r="I28">
        <v>1.25</v>
      </c>
      <c r="J28">
        <v>0.3</v>
      </c>
      <c r="L28">
        <v>0.85</v>
      </c>
      <c r="M28">
        <v>0.7</v>
      </c>
    </row>
    <row r="29" spans="1:13">
      <c r="A29">
        <v>27</v>
      </c>
      <c r="B29" t="s">
        <v>28</v>
      </c>
      <c r="C29">
        <v>15.9</v>
      </c>
      <c r="D29">
        <v>7.3</v>
      </c>
      <c r="E29" t="s">
        <v>58</v>
      </c>
      <c r="G29">
        <v>0.5</v>
      </c>
      <c r="H29">
        <v>0.94</v>
      </c>
      <c r="I29">
        <v>1.25</v>
      </c>
      <c r="J29">
        <v>0.3</v>
      </c>
      <c r="L29">
        <v>0.85</v>
      </c>
      <c r="M29">
        <v>0.7</v>
      </c>
    </row>
    <row r="30" spans="1:13">
      <c r="A30">
        <v>28</v>
      </c>
      <c r="B30" t="s">
        <v>54</v>
      </c>
      <c r="C30">
        <v>15.7</v>
      </c>
      <c r="D30">
        <v>5.4</v>
      </c>
      <c r="E30" t="s">
        <v>58</v>
      </c>
      <c r="G30">
        <v>0.5</v>
      </c>
      <c r="H30">
        <v>2.2999999999999998</v>
      </c>
      <c r="I30">
        <v>2.75</v>
      </c>
      <c r="J30">
        <v>0.25</v>
      </c>
      <c r="L30">
        <v>0.85</v>
      </c>
      <c r="M30">
        <v>0.7</v>
      </c>
    </row>
    <row r="31" spans="1:13">
      <c r="A31">
        <v>29</v>
      </c>
      <c r="B31" t="s">
        <v>55</v>
      </c>
      <c r="C31">
        <v>14.6</v>
      </c>
      <c r="D31">
        <v>4.5</v>
      </c>
      <c r="E31" t="s">
        <v>58</v>
      </c>
      <c r="G31">
        <v>0.5</v>
      </c>
      <c r="H31">
        <v>2.2999999999999998</v>
      </c>
      <c r="I31">
        <v>2.75</v>
      </c>
      <c r="J31">
        <v>0.25</v>
      </c>
      <c r="L31">
        <v>0.85</v>
      </c>
      <c r="M31">
        <v>0.7</v>
      </c>
    </row>
    <row r="32" spans="1:13">
      <c r="A32">
        <v>30</v>
      </c>
      <c r="B32" t="s">
        <v>29</v>
      </c>
      <c r="C32">
        <v>36.6</v>
      </c>
      <c r="D32">
        <v>14.2</v>
      </c>
      <c r="E32" t="s">
        <v>57</v>
      </c>
      <c r="G32">
        <v>1</v>
      </c>
      <c r="H32">
        <v>2.2999999999999998</v>
      </c>
      <c r="I32">
        <v>3.35</v>
      </c>
      <c r="J32">
        <v>1.2</v>
      </c>
      <c r="L32">
        <v>0.85</v>
      </c>
      <c r="M32">
        <v>0.7</v>
      </c>
    </row>
    <row r="33" spans="1:13">
      <c r="A33">
        <v>31</v>
      </c>
      <c r="B33" t="s">
        <v>30</v>
      </c>
      <c r="C33">
        <v>39.1</v>
      </c>
      <c r="D33">
        <v>14.3</v>
      </c>
      <c r="E33" t="s">
        <v>57</v>
      </c>
      <c r="G33">
        <v>1</v>
      </c>
      <c r="H33">
        <v>2.2999999999999998</v>
      </c>
      <c r="I33">
        <v>3.65</v>
      </c>
      <c r="J33">
        <v>1.5</v>
      </c>
      <c r="L33">
        <v>0.85</v>
      </c>
      <c r="M33">
        <v>0.7</v>
      </c>
    </row>
    <row r="34" spans="1:13">
      <c r="A34">
        <v>32</v>
      </c>
      <c r="B34" t="s">
        <v>31</v>
      </c>
      <c r="C34">
        <v>40.700000000000003</v>
      </c>
      <c r="D34">
        <v>14.7</v>
      </c>
      <c r="E34" t="s">
        <v>57</v>
      </c>
      <c r="G34">
        <v>1</v>
      </c>
      <c r="H34">
        <v>2.2999999999999998</v>
      </c>
      <c r="I34">
        <v>3.35</v>
      </c>
      <c r="J34">
        <v>1.5</v>
      </c>
      <c r="L34">
        <v>0.85</v>
      </c>
      <c r="M34">
        <v>0.7</v>
      </c>
    </row>
    <row r="35" spans="1:13">
      <c r="A35">
        <v>33</v>
      </c>
      <c r="B35" t="s">
        <v>32</v>
      </c>
      <c r="C35">
        <v>41.3</v>
      </c>
      <c r="D35">
        <v>14.8</v>
      </c>
      <c r="E35" t="s">
        <v>57</v>
      </c>
      <c r="G35">
        <v>1</v>
      </c>
      <c r="H35">
        <v>2.2999999999999998</v>
      </c>
      <c r="I35">
        <v>3.85</v>
      </c>
      <c r="J35">
        <v>1.5</v>
      </c>
      <c r="L35">
        <v>0.85</v>
      </c>
      <c r="M35">
        <v>0.7</v>
      </c>
    </row>
    <row r="36" spans="1:13">
      <c r="A36">
        <v>34</v>
      </c>
      <c r="B36" t="s">
        <v>33</v>
      </c>
      <c r="C36">
        <v>88</v>
      </c>
      <c r="D36">
        <v>26</v>
      </c>
      <c r="E36" t="s">
        <v>57</v>
      </c>
      <c r="G36">
        <v>4</v>
      </c>
      <c r="H36">
        <v>6</v>
      </c>
      <c r="I36">
        <v>8</v>
      </c>
      <c r="J36">
        <v>2.75</v>
      </c>
      <c r="L36">
        <v>0.85</v>
      </c>
      <c r="M36">
        <v>0.7</v>
      </c>
    </row>
    <row r="37" spans="1:13">
      <c r="A37">
        <v>35</v>
      </c>
      <c r="B37" t="s">
        <v>34</v>
      </c>
      <c r="C37">
        <v>105</v>
      </c>
      <c r="D37">
        <v>31</v>
      </c>
      <c r="E37" t="s">
        <v>57</v>
      </c>
      <c r="G37">
        <v>5</v>
      </c>
      <c r="H37">
        <v>7.9</v>
      </c>
      <c r="I37">
        <v>10</v>
      </c>
      <c r="J37">
        <v>3</v>
      </c>
      <c r="L37">
        <v>0.85</v>
      </c>
      <c r="M37">
        <v>0.7</v>
      </c>
    </row>
    <row r="38" spans="1:13">
      <c r="A38">
        <v>36</v>
      </c>
      <c r="B38" t="s">
        <v>35</v>
      </c>
      <c r="C38">
        <v>114</v>
      </c>
      <c r="D38">
        <v>33</v>
      </c>
      <c r="E38" t="s">
        <v>57</v>
      </c>
      <c r="G38">
        <v>5</v>
      </c>
      <c r="H38">
        <v>7.9</v>
      </c>
      <c r="I38">
        <v>10</v>
      </c>
      <c r="J38">
        <v>3</v>
      </c>
      <c r="L38">
        <v>0.85</v>
      </c>
      <c r="M38">
        <v>0.7</v>
      </c>
    </row>
    <row r="39" spans="1:13">
      <c r="A39">
        <v>37</v>
      </c>
      <c r="B39" t="s">
        <v>36</v>
      </c>
      <c r="C39">
        <v>27.1</v>
      </c>
      <c r="D39">
        <v>12.6</v>
      </c>
      <c r="E39" t="s">
        <v>56</v>
      </c>
      <c r="G39">
        <v>2</v>
      </c>
      <c r="H39">
        <v>1.75</v>
      </c>
      <c r="I39">
        <v>2</v>
      </c>
      <c r="J39">
        <v>0.6</v>
      </c>
      <c r="L39">
        <v>0.8</v>
      </c>
      <c r="M39">
        <v>0.7</v>
      </c>
    </row>
    <row r="40" spans="1:13">
      <c r="A40">
        <v>38</v>
      </c>
      <c r="B40" t="s">
        <v>37</v>
      </c>
      <c r="C40">
        <v>24</v>
      </c>
      <c r="D40">
        <v>11</v>
      </c>
      <c r="E40" t="s">
        <v>56</v>
      </c>
      <c r="G40">
        <v>2</v>
      </c>
      <c r="H40">
        <v>1.75</v>
      </c>
      <c r="I40">
        <v>2</v>
      </c>
      <c r="J40">
        <v>0.6</v>
      </c>
      <c r="L40">
        <v>0.8</v>
      </c>
      <c r="M40">
        <v>0.7</v>
      </c>
    </row>
    <row r="41" spans="1:13">
      <c r="A41">
        <v>39</v>
      </c>
      <c r="B41" t="s">
        <v>38</v>
      </c>
      <c r="C41">
        <v>23</v>
      </c>
      <c r="D41">
        <v>10.3</v>
      </c>
      <c r="E41" t="s">
        <v>56</v>
      </c>
      <c r="G41">
        <v>2</v>
      </c>
      <c r="H41">
        <v>1.75</v>
      </c>
      <c r="I41">
        <v>2</v>
      </c>
      <c r="J41">
        <v>0.6</v>
      </c>
      <c r="L41">
        <v>0.8</v>
      </c>
      <c r="M41">
        <v>0.7</v>
      </c>
    </row>
    <row r="42" spans="1:13">
      <c r="A42">
        <v>40</v>
      </c>
      <c r="B42" t="s">
        <v>39</v>
      </c>
      <c r="C42">
        <v>27.3</v>
      </c>
      <c r="D42">
        <v>12.6</v>
      </c>
      <c r="E42" t="s">
        <v>56</v>
      </c>
      <c r="G42">
        <v>2</v>
      </c>
      <c r="H42">
        <v>1.8</v>
      </c>
      <c r="I42">
        <v>2.1</v>
      </c>
      <c r="J42">
        <v>0.65</v>
      </c>
      <c r="L42">
        <v>0.8</v>
      </c>
      <c r="M42">
        <v>0.7</v>
      </c>
    </row>
    <row r="43" spans="1:13">
      <c r="A43">
        <v>41</v>
      </c>
      <c r="B43" t="s">
        <v>40</v>
      </c>
      <c r="C43">
        <v>24.1</v>
      </c>
      <c r="D43">
        <v>11.2</v>
      </c>
      <c r="E43" t="s">
        <v>56</v>
      </c>
      <c r="G43">
        <v>2</v>
      </c>
      <c r="H43">
        <v>1.8</v>
      </c>
      <c r="I43">
        <v>2.1</v>
      </c>
      <c r="J43">
        <v>0.65</v>
      </c>
      <c r="L43">
        <v>0.8</v>
      </c>
      <c r="M43">
        <v>0.7</v>
      </c>
    </row>
    <row r="44" spans="1:13">
      <c r="A44">
        <v>42</v>
      </c>
      <c r="B44" t="s">
        <v>41</v>
      </c>
      <c r="C44">
        <v>23.1</v>
      </c>
      <c r="D44">
        <v>10.3</v>
      </c>
      <c r="E44" t="s">
        <v>56</v>
      </c>
      <c r="G44">
        <v>2</v>
      </c>
      <c r="H44">
        <v>1.8</v>
      </c>
      <c r="I44">
        <v>2.1</v>
      </c>
      <c r="J44">
        <v>0.65</v>
      </c>
      <c r="L44">
        <v>0.8</v>
      </c>
      <c r="M44">
        <v>0.7</v>
      </c>
    </row>
    <row r="45" spans="1:13">
      <c r="A45">
        <v>43</v>
      </c>
      <c r="B45" t="s">
        <v>42</v>
      </c>
      <c r="C45">
        <v>27.5</v>
      </c>
      <c r="D45">
        <v>12.8</v>
      </c>
      <c r="E45" t="s">
        <v>56</v>
      </c>
      <c r="G45">
        <v>2</v>
      </c>
      <c r="H45">
        <v>1.85</v>
      </c>
      <c r="I45">
        <v>2.2000000000000002</v>
      </c>
      <c r="J45">
        <v>0.7</v>
      </c>
      <c r="L45">
        <v>0.8</v>
      </c>
      <c r="M45">
        <v>0.7</v>
      </c>
    </row>
    <row r="46" spans="1:13">
      <c r="A46">
        <v>44</v>
      </c>
      <c r="B46" t="s">
        <v>43</v>
      </c>
      <c r="C46">
        <v>24.2</v>
      </c>
      <c r="D46">
        <v>11.2</v>
      </c>
      <c r="E46" t="s">
        <v>56</v>
      </c>
      <c r="G46">
        <v>2</v>
      </c>
      <c r="H46">
        <v>1.85</v>
      </c>
      <c r="I46">
        <v>2.2000000000000002</v>
      </c>
      <c r="J46">
        <v>0.7</v>
      </c>
      <c r="L46">
        <v>0.8</v>
      </c>
      <c r="M46">
        <v>0.7</v>
      </c>
    </row>
    <row r="47" spans="1:13">
      <c r="A47">
        <v>45</v>
      </c>
      <c r="B47" t="s">
        <v>44</v>
      </c>
      <c r="C47">
        <v>23.2</v>
      </c>
      <c r="D47">
        <v>10.3</v>
      </c>
      <c r="E47" t="s">
        <v>56</v>
      </c>
      <c r="G47">
        <v>2</v>
      </c>
      <c r="H47">
        <v>1.85</v>
      </c>
      <c r="I47">
        <v>2.2000000000000002</v>
      </c>
      <c r="J47">
        <v>0.7</v>
      </c>
      <c r="L47">
        <v>0.8</v>
      </c>
      <c r="M47">
        <v>0.7</v>
      </c>
    </row>
    <row r="48" spans="1:13">
      <c r="A48">
        <v>46</v>
      </c>
      <c r="B48" t="s">
        <v>45</v>
      </c>
      <c r="C48">
        <v>39.200000000000003</v>
      </c>
      <c r="D48">
        <v>17.2</v>
      </c>
      <c r="E48" t="s">
        <v>56</v>
      </c>
      <c r="G48">
        <v>3</v>
      </c>
      <c r="H48">
        <v>2.4</v>
      </c>
      <c r="I48">
        <v>3</v>
      </c>
      <c r="J48">
        <v>1.1000000000000001</v>
      </c>
      <c r="L48">
        <v>0.8</v>
      </c>
      <c r="M48">
        <v>0.7</v>
      </c>
    </row>
    <row r="49" spans="1:13">
      <c r="A49">
        <v>47</v>
      </c>
      <c r="B49" t="s">
        <v>46</v>
      </c>
      <c r="C49">
        <v>35.14</v>
      </c>
      <c r="D49">
        <v>15.3</v>
      </c>
      <c r="E49" t="s">
        <v>56</v>
      </c>
      <c r="G49">
        <v>3</v>
      </c>
      <c r="H49">
        <v>2.4</v>
      </c>
      <c r="I49">
        <v>3</v>
      </c>
      <c r="J49">
        <v>1.1000000000000001</v>
      </c>
      <c r="L49">
        <v>0.8</v>
      </c>
      <c r="M49">
        <v>0.7</v>
      </c>
    </row>
    <row r="50" spans="1:13">
      <c r="A50">
        <v>48</v>
      </c>
      <c r="B50" t="s">
        <v>47</v>
      </c>
      <c r="C50">
        <v>33.5</v>
      </c>
      <c r="D50">
        <v>14</v>
      </c>
      <c r="E50" t="s">
        <v>56</v>
      </c>
      <c r="G50">
        <v>3</v>
      </c>
      <c r="H50">
        <v>2.4</v>
      </c>
      <c r="I50">
        <v>3</v>
      </c>
      <c r="J50">
        <v>1.1000000000000001</v>
      </c>
      <c r="L50">
        <v>0.8</v>
      </c>
      <c r="M50">
        <v>0.7</v>
      </c>
    </row>
    <row r="51" spans="1:13">
      <c r="A51">
        <v>49</v>
      </c>
      <c r="B51" t="s">
        <v>48</v>
      </c>
      <c r="C51">
        <v>41.1</v>
      </c>
      <c r="D51">
        <v>17.899999999999999</v>
      </c>
      <c r="E51" t="s">
        <v>56</v>
      </c>
      <c r="G51">
        <v>3</v>
      </c>
      <c r="H51">
        <v>2.6</v>
      </c>
      <c r="I51">
        <v>3.25</v>
      </c>
      <c r="J51">
        <v>1.2</v>
      </c>
      <c r="L51">
        <v>0.8</v>
      </c>
      <c r="M51">
        <v>0.7</v>
      </c>
    </row>
    <row r="52" spans="1:13">
      <c r="A52">
        <v>50</v>
      </c>
      <c r="B52" t="s">
        <v>49</v>
      </c>
      <c r="C52">
        <v>36.799999999999997</v>
      </c>
      <c r="D52">
        <v>16</v>
      </c>
      <c r="E52" t="s">
        <v>56</v>
      </c>
      <c r="G52">
        <v>3</v>
      </c>
      <c r="H52">
        <v>2.6</v>
      </c>
      <c r="I52">
        <v>3.25</v>
      </c>
      <c r="J52">
        <v>1.2</v>
      </c>
      <c r="L52">
        <v>0.8</v>
      </c>
      <c r="M52">
        <v>0.7</v>
      </c>
    </row>
    <row r="53" spans="1:13">
      <c r="A53">
        <v>51</v>
      </c>
      <c r="B53" t="s">
        <v>50</v>
      </c>
      <c r="C53">
        <v>35</v>
      </c>
      <c r="D53">
        <v>14.7</v>
      </c>
      <c r="E53" t="s">
        <v>56</v>
      </c>
      <c r="G53">
        <v>3</v>
      </c>
      <c r="H53">
        <v>2.6</v>
      </c>
      <c r="I53">
        <v>3.25</v>
      </c>
      <c r="J53">
        <v>1.2</v>
      </c>
      <c r="L53">
        <v>0.8</v>
      </c>
      <c r="M53">
        <v>0.7</v>
      </c>
    </row>
    <row r="54" spans="1:13">
      <c r="A54">
        <v>52</v>
      </c>
      <c r="B54" t="s">
        <v>51</v>
      </c>
      <c r="C54">
        <v>42.9</v>
      </c>
      <c r="D54">
        <v>18.600000000000001</v>
      </c>
      <c r="E54" t="s">
        <v>56</v>
      </c>
      <c r="G54">
        <v>3</v>
      </c>
      <c r="H54">
        <v>2.75</v>
      </c>
      <c r="I54">
        <v>3.5</v>
      </c>
      <c r="J54">
        <v>1.3</v>
      </c>
      <c r="L54">
        <v>0.8</v>
      </c>
      <c r="M54">
        <v>0.7</v>
      </c>
    </row>
    <row r="55" spans="1:13">
      <c r="A55">
        <v>53</v>
      </c>
      <c r="B55" t="s">
        <v>52</v>
      </c>
      <c r="C55">
        <v>38.4</v>
      </c>
      <c r="D55">
        <v>16.7</v>
      </c>
      <c r="E55" t="s">
        <v>56</v>
      </c>
      <c r="G55">
        <v>3</v>
      </c>
      <c r="H55">
        <v>2.75</v>
      </c>
      <c r="I55">
        <v>3.5</v>
      </c>
      <c r="J55">
        <v>1.3</v>
      </c>
      <c r="L55">
        <v>0.8</v>
      </c>
      <c r="M55">
        <v>0.7</v>
      </c>
    </row>
    <row r="56" spans="1:13">
      <c r="A56">
        <v>54</v>
      </c>
      <c r="B56" t="s">
        <v>53</v>
      </c>
      <c r="C56">
        <v>36.6</v>
      </c>
      <c r="D56">
        <v>15.1</v>
      </c>
      <c r="E56" t="s">
        <v>56</v>
      </c>
      <c r="G56">
        <v>3</v>
      </c>
      <c r="H56">
        <v>2.75</v>
      </c>
      <c r="I56">
        <v>3.5</v>
      </c>
      <c r="J56">
        <v>1.3</v>
      </c>
      <c r="L56">
        <v>0.8</v>
      </c>
      <c r="M56">
        <v>0.7</v>
      </c>
    </row>
    <row r="57" spans="1:13">
      <c r="A57">
        <v>55</v>
      </c>
      <c r="B57" t="s">
        <v>65</v>
      </c>
      <c r="C57">
        <v>3.8</v>
      </c>
      <c r="D57">
        <v>1.4</v>
      </c>
      <c r="E57" t="s">
        <v>57</v>
      </c>
      <c r="G57">
        <v>0.2</v>
      </c>
      <c r="H57">
        <v>0.185</v>
      </c>
      <c r="I57">
        <v>0.3</v>
      </c>
      <c r="J57">
        <v>0.15</v>
      </c>
      <c r="L57">
        <v>0.8</v>
      </c>
      <c r="M57">
        <v>0.7</v>
      </c>
    </row>
    <row r="58" spans="1:13">
      <c r="A58">
        <v>56</v>
      </c>
      <c r="B58" t="s">
        <v>60</v>
      </c>
      <c r="C58">
        <v>3.6</v>
      </c>
      <c r="D58">
        <v>1.4</v>
      </c>
      <c r="E58" t="s">
        <v>57</v>
      </c>
      <c r="G58">
        <v>0.2</v>
      </c>
      <c r="H58">
        <v>0.185</v>
      </c>
      <c r="I58">
        <v>0.3</v>
      </c>
      <c r="J58">
        <v>0.15</v>
      </c>
      <c r="L58">
        <v>0.8</v>
      </c>
      <c r="M58">
        <v>0.7</v>
      </c>
    </row>
    <row r="59" spans="1:13">
      <c r="A59">
        <v>57</v>
      </c>
      <c r="B59" t="s">
        <v>61</v>
      </c>
      <c r="C59">
        <v>3.4</v>
      </c>
      <c r="D59">
        <v>1.1000000000000001</v>
      </c>
      <c r="E59" t="s">
        <v>57</v>
      </c>
      <c r="G59">
        <v>0.2</v>
      </c>
      <c r="H59">
        <v>0.185</v>
      </c>
      <c r="I59">
        <v>0.3</v>
      </c>
      <c r="J59">
        <v>0.15</v>
      </c>
      <c r="L59">
        <v>0.8</v>
      </c>
      <c r="M59">
        <v>0.7</v>
      </c>
    </row>
    <row r="60" spans="1:13">
      <c r="A60">
        <v>58</v>
      </c>
      <c r="B60" t="s">
        <v>64</v>
      </c>
      <c r="C60">
        <v>4.2</v>
      </c>
      <c r="D60">
        <v>1.6</v>
      </c>
      <c r="E60" t="s">
        <v>57</v>
      </c>
      <c r="G60">
        <v>0.2</v>
      </c>
      <c r="H60">
        <v>0.185</v>
      </c>
      <c r="I60">
        <v>0.3</v>
      </c>
      <c r="J60">
        <v>0.15</v>
      </c>
      <c r="L60">
        <v>0.8</v>
      </c>
      <c r="M60">
        <v>0.7</v>
      </c>
    </row>
    <row r="61" spans="1:13">
      <c r="A61">
        <v>59</v>
      </c>
      <c r="B61" t="s">
        <v>62</v>
      </c>
      <c r="C61">
        <v>3.8</v>
      </c>
      <c r="D61">
        <v>1.4</v>
      </c>
      <c r="E61" t="s">
        <v>57</v>
      </c>
      <c r="G61">
        <v>0.2</v>
      </c>
      <c r="H61">
        <v>0.185</v>
      </c>
      <c r="I61">
        <v>0.3</v>
      </c>
      <c r="J61">
        <v>0.15</v>
      </c>
      <c r="L61">
        <v>0.8</v>
      </c>
      <c r="M61">
        <v>0.7</v>
      </c>
    </row>
    <row r="62" spans="1:13">
      <c r="A62">
        <v>60</v>
      </c>
      <c r="B62" t="s">
        <v>63</v>
      </c>
      <c r="C62">
        <v>3.6</v>
      </c>
      <c r="D62">
        <v>1.4</v>
      </c>
      <c r="E62" t="s">
        <v>57</v>
      </c>
      <c r="G62">
        <v>0.2</v>
      </c>
      <c r="H62">
        <v>0.185</v>
      </c>
      <c r="I62">
        <v>0.3</v>
      </c>
      <c r="J62">
        <v>0.15</v>
      </c>
      <c r="L62">
        <v>0.8</v>
      </c>
      <c r="M62">
        <v>0.7</v>
      </c>
    </row>
    <row r="63" spans="1:13">
      <c r="A63">
        <v>61</v>
      </c>
      <c r="B63" t="s">
        <v>66</v>
      </c>
      <c r="C63">
        <v>10.8</v>
      </c>
      <c r="D63">
        <v>5.5</v>
      </c>
      <c r="E63" t="s">
        <v>57</v>
      </c>
      <c r="G63">
        <v>0.5</v>
      </c>
      <c r="H63">
        <v>0.69</v>
      </c>
      <c r="I63">
        <v>0.9</v>
      </c>
      <c r="J63">
        <v>0.3</v>
      </c>
      <c r="L63">
        <v>0.8</v>
      </c>
      <c r="M63">
        <v>0.7</v>
      </c>
    </row>
    <row r="64" spans="1:13">
      <c r="A64">
        <v>62</v>
      </c>
      <c r="B64" t="s">
        <v>67</v>
      </c>
      <c r="C64">
        <v>9</v>
      </c>
      <c r="D64">
        <v>4.5999999999999996</v>
      </c>
      <c r="E64" t="s">
        <v>57</v>
      </c>
      <c r="G64">
        <v>0.5</v>
      </c>
      <c r="H64">
        <v>0.69</v>
      </c>
      <c r="I64">
        <v>0.9</v>
      </c>
      <c r="J64">
        <v>0.3</v>
      </c>
      <c r="L64">
        <v>0.8</v>
      </c>
      <c r="M64">
        <v>0.7</v>
      </c>
    </row>
    <row r="65" spans="1:13">
      <c r="A65">
        <v>63</v>
      </c>
      <c r="B65" t="s">
        <v>68</v>
      </c>
      <c r="C65">
        <v>15.4</v>
      </c>
      <c r="D65">
        <v>8.5</v>
      </c>
      <c r="E65" t="s">
        <v>57</v>
      </c>
      <c r="G65">
        <v>1</v>
      </c>
      <c r="H65">
        <v>0.93</v>
      </c>
      <c r="I65">
        <v>1.25</v>
      </c>
      <c r="J65">
        <v>0.5</v>
      </c>
      <c r="L65">
        <v>0.8</v>
      </c>
      <c r="M65">
        <v>0.7</v>
      </c>
    </row>
    <row r="66" spans="1:13">
      <c r="A66">
        <v>64</v>
      </c>
      <c r="B66" t="s">
        <v>69</v>
      </c>
      <c r="C66">
        <v>13.3</v>
      </c>
      <c r="D66">
        <v>7.5</v>
      </c>
      <c r="E66" t="s">
        <v>57</v>
      </c>
      <c r="G66">
        <v>1</v>
      </c>
      <c r="H66">
        <v>0.93</v>
      </c>
      <c r="I66">
        <v>1.25</v>
      </c>
      <c r="J66">
        <v>0.5</v>
      </c>
      <c r="L66">
        <v>0.8</v>
      </c>
      <c r="M66">
        <v>0.7</v>
      </c>
    </row>
    <row r="67" spans="1:13">
      <c r="A67">
        <v>65</v>
      </c>
      <c r="B67" t="s">
        <v>70</v>
      </c>
      <c r="C67">
        <v>11.1</v>
      </c>
      <c r="D67">
        <v>4.8</v>
      </c>
      <c r="E67" t="s">
        <v>57</v>
      </c>
      <c r="G67">
        <v>0.5</v>
      </c>
      <c r="H67">
        <v>0.54</v>
      </c>
      <c r="I67">
        <v>0.75</v>
      </c>
      <c r="J67">
        <v>0.3</v>
      </c>
      <c r="L67">
        <v>0.8</v>
      </c>
      <c r="M67">
        <v>0.7</v>
      </c>
    </row>
    <row r="68" spans="1:13">
      <c r="A68">
        <v>66</v>
      </c>
      <c r="B68" t="s">
        <v>71</v>
      </c>
      <c r="C68">
        <v>10.7</v>
      </c>
      <c r="D68">
        <v>4.0999999999999996</v>
      </c>
      <c r="E68" t="s">
        <v>57</v>
      </c>
      <c r="G68">
        <v>0.5</v>
      </c>
      <c r="H68">
        <v>0.54</v>
      </c>
      <c r="I68">
        <v>0.75</v>
      </c>
      <c r="J68">
        <v>0.3</v>
      </c>
      <c r="L68">
        <v>0.8</v>
      </c>
      <c r="M68">
        <v>0.7</v>
      </c>
    </row>
    <row r="69" spans="1:13">
      <c r="A69">
        <v>67</v>
      </c>
      <c r="B69" t="s">
        <v>72</v>
      </c>
      <c r="C69">
        <v>9.6</v>
      </c>
      <c r="D69">
        <v>3.7</v>
      </c>
      <c r="E69" t="s">
        <v>57</v>
      </c>
      <c r="G69">
        <v>0.5</v>
      </c>
      <c r="H69">
        <v>0.54</v>
      </c>
      <c r="I69">
        <v>0.75</v>
      </c>
      <c r="J69">
        <v>0.3</v>
      </c>
      <c r="L69">
        <v>0.8</v>
      </c>
      <c r="M69">
        <v>0.7</v>
      </c>
    </row>
    <row r="70" spans="1:13">
      <c r="A70">
        <v>68</v>
      </c>
      <c r="B70" t="s">
        <v>73</v>
      </c>
      <c r="C70">
        <v>11.4</v>
      </c>
      <c r="D70">
        <v>4.8</v>
      </c>
      <c r="E70" t="s">
        <v>57</v>
      </c>
      <c r="G70">
        <v>0.5</v>
      </c>
      <c r="H70">
        <v>0.54</v>
      </c>
      <c r="I70">
        <v>0.75</v>
      </c>
      <c r="J70">
        <v>0.3</v>
      </c>
      <c r="L70">
        <v>0.8</v>
      </c>
      <c r="M70">
        <v>0.7</v>
      </c>
    </row>
    <row r="71" spans="1:13">
      <c r="A71">
        <v>69</v>
      </c>
      <c r="B71" t="s">
        <v>74</v>
      </c>
      <c r="C71">
        <v>10.9</v>
      </c>
      <c r="D71">
        <v>4.0999999999999996</v>
      </c>
      <c r="E71" t="s">
        <v>57</v>
      </c>
      <c r="G71">
        <v>0.5</v>
      </c>
      <c r="H71">
        <v>0.54</v>
      </c>
      <c r="I71">
        <v>0.75</v>
      </c>
      <c r="J71">
        <v>0.3</v>
      </c>
      <c r="L71">
        <v>0.8</v>
      </c>
      <c r="M71">
        <v>0.7</v>
      </c>
    </row>
    <row r="72" spans="1:13">
      <c r="A72">
        <v>70</v>
      </c>
      <c r="B72" t="s">
        <v>75</v>
      </c>
      <c r="C72">
        <v>9.8000000000000007</v>
      </c>
      <c r="D72">
        <v>3.9</v>
      </c>
      <c r="E72" t="s">
        <v>57</v>
      </c>
      <c r="G72">
        <v>0.5</v>
      </c>
      <c r="H72">
        <v>0.54</v>
      </c>
      <c r="I72">
        <v>0.75</v>
      </c>
      <c r="J72">
        <v>0.3</v>
      </c>
      <c r="L72">
        <v>0.8</v>
      </c>
      <c r="M72">
        <v>0.7</v>
      </c>
    </row>
    <row r="73" spans="1:13">
      <c r="A73">
        <v>71</v>
      </c>
      <c r="B73" t="s">
        <v>76</v>
      </c>
      <c r="C73">
        <v>12.2</v>
      </c>
      <c r="D73">
        <v>5</v>
      </c>
      <c r="E73" t="s">
        <v>57</v>
      </c>
      <c r="G73">
        <v>0.5</v>
      </c>
      <c r="H73">
        <v>0.54</v>
      </c>
      <c r="I73">
        <v>0.75</v>
      </c>
      <c r="J73">
        <v>0.3</v>
      </c>
      <c r="L73">
        <v>0.8</v>
      </c>
      <c r="M73">
        <v>0.7</v>
      </c>
    </row>
    <row r="74" spans="1:13">
      <c r="A74">
        <v>72</v>
      </c>
      <c r="B74" t="s">
        <v>222</v>
      </c>
      <c r="C74">
        <v>11.7</v>
      </c>
      <c r="D74">
        <v>4.4000000000000004</v>
      </c>
      <c r="E74" t="s">
        <v>57</v>
      </c>
      <c r="G74">
        <v>0.5</v>
      </c>
      <c r="H74">
        <v>0.54</v>
      </c>
      <c r="I74">
        <v>0.75</v>
      </c>
      <c r="J74">
        <v>0.3</v>
      </c>
      <c r="L74">
        <v>0.8</v>
      </c>
      <c r="M74">
        <v>0.7</v>
      </c>
    </row>
    <row r="75" spans="1:13">
      <c r="A75">
        <v>73</v>
      </c>
      <c r="B75" t="s">
        <v>77</v>
      </c>
      <c r="C75">
        <v>10.6</v>
      </c>
      <c r="D75">
        <v>3.9</v>
      </c>
      <c r="E75" t="s">
        <v>57</v>
      </c>
      <c r="G75">
        <v>0.5</v>
      </c>
      <c r="H75">
        <v>0.54</v>
      </c>
      <c r="I75">
        <v>0.75</v>
      </c>
      <c r="J75">
        <v>0.3</v>
      </c>
      <c r="L75">
        <v>0.8</v>
      </c>
      <c r="M75">
        <v>0.7</v>
      </c>
    </row>
    <row r="76" spans="1:13">
      <c r="A76">
        <v>74</v>
      </c>
      <c r="B76" t="s">
        <v>78</v>
      </c>
      <c r="C76">
        <v>12.5</v>
      </c>
      <c r="D76">
        <v>5</v>
      </c>
      <c r="E76" t="s">
        <v>57</v>
      </c>
      <c r="G76">
        <v>0.5</v>
      </c>
      <c r="H76">
        <v>0.54</v>
      </c>
      <c r="I76">
        <v>0.75</v>
      </c>
      <c r="J76">
        <v>0.3</v>
      </c>
      <c r="L76">
        <v>0.8</v>
      </c>
      <c r="M76">
        <v>0.7</v>
      </c>
    </row>
    <row r="77" spans="1:13">
      <c r="A77">
        <v>75</v>
      </c>
      <c r="B77" t="s">
        <v>79</v>
      </c>
      <c r="C77">
        <v>12</v>
      </c>
      <c r="D77">
        <v>4.4000000000000004</v>
      </c>
      <c r="E77" t="s">
        <v>57</v>
      </c>
      <c r="G77">
        <v>0.5</v>
      </c>
      <c r="H77">
        <v>0.54</v>
      </c>
      <c r="I77">
        <v>0.75</v>
      </c>
      <c r="J77">
        <v>0.3</v>
      </c>
      <c r="L77">
        <v>0.8</v>
      </c>
      <c r="M77">
        <v>0.7</v>
      </c>
    </row>
    <row r="78" spans="1:13">
      <c r="A78">
        <v>76</v>
      </c>
      <c r="B78" t="s">
        <v>80</v>
      </c>
      <c r="C78">
        <v>10.8</v>
      </c>
      <c r="D78">
        <v>3.9</v>
      </c>
      <c r="E78" t="s">
        <v>57</v>
      </c>
      <c r="G78">
        <v>0.5</v>
      </c>
      <c r="H78">
        <v>0.54</v>
      </c>
      <c r="I78">
        <v>0.75</v>
      </c>
      <c r="J78">
        <v>0.3</v>
      </c>
      <c r="L78">
        <v>0.8</v>
      </c>
      <c r="M78">
        <v>0.7</v>
      </c>
    </row>
    <row r="79" spans="1:13">
      <c r="A79">
        <v>77</v>
      </c>
      <c r="B79" t="s">
        <v>81</v>
      </c>
      <c r="C79">
        <v>11.8</v>
      </c>
      <c r="D79">
        <v>4.8</v>
      </c>
      <c r="E79" t="s">
        <v>57</v>
      </c>
      <c r="G79">
        <v>0.5</v>
      </c>
      <c r="H79">
        <v>0.54</v>
      </c>
      <c r="I79">
        <v>0.75</v>
      </c>
      <c r="J79">
        <v>0.3</v>
      </c>
      <c r="L79">
        <v>0.8</v>
      </c>
      <c r="M79">
        <v>0.7</v>
      </c>
    </row>
    <row r="80" spans="1:13">
      <c r="A80">
        <v>78</v>
      </c>
      <c r="B80" t="s">
        <v>82</v>
      </c>
      <c r="C80">
        <v>11.3</v>
      </c>
      <c r="D80">
        <v>4.4000000000000004</v>
      </c>
      <c r="E80" t="s">
        <v>57</v>
      </c>
      <c r="G80">
        <v>0.5</v>
      </c>
      <c r="H80">
        <v>0.54</v>
      </c>
      <c r="I80">
        <v>0.75</v>
      </c>
      <c r="J80">
        <v>0.3</v>
      </c>
      <c r="L80">
        <v>0.8</v>
      </c>
      <c r="M80">
        <v>0.7</v>
      </c>
    </row>
    <row r="81" spans="1:13">
      <c r="A81">
        <v>79</v>
      </c>
      <c r="B81" t="s">
        <v>83</v>
      </c>
      <c r="C81">
        <v>22.1</v>
      </c>
      <c r="D81">
        <v>9.6</v>
      </c>
      <c r="E81" t="s">
        <v>57</v>
      </c>
      <c r="G81">
        <v>1</v>
      </c>
      <c r="H81">
        <v>1.23</v>
      </c>
      <c r="I81">
        <v>1.8</v>
      </c>
      <c r="J81">
        <v>0.75</v>
      </c>
      <c r="L81">
        <v>0.8</v>
      </c>
      <c r="M81">
        <v>0.7</v>
      </c>
    </row>
    <row r="82" spans="1:13">
      <c r="A82">
        <v>80</v>
      </c>
      <c r="B82" t="s">
        <v>84</v>
      </c>
      <c r="C82">
        <v>51.1</v>
      </c>
      <c r="D82">
        <v>23.4</v>
      </c>
      <c r="E82" t="s">
        <v>57</v>
      </c>
      <c r="G82">
        <v>6</v>
      </c>
      <c r="H82">
        <v>5.6</v>
      </c>
      <c r="I82" s="18" t="s">
        <v>219</v>
      </c>
      <c r="J82" s="18" t="s">
        <v>219</v>
      </c>
      <c r="L82" s="18">
        <v>0.55000000000000004</v>
      </c>
      <c r="M82">
        <v>0.55000000000000004</v>
      </c>
    </row>
    <row r="83" spans="1:13">
      <c r="A83">
        <v>81</v>
      </c>
      <c r="B83" t="s">
        <v>85</v>
      </c>
      <c r="C83">
        <v>53.6</v>
      </c>
      <c r="D83">
        <v>23.4</v>
      </c>
      <c r="E83" t="s">
        <v>57</v>
      </c>
      <c r="G83">
        <v>6</v>
      </c>
      <c r="H83">
        <v>5.6</v>
      </c>
      <c r="I83" s="18" t="s">
        <v>219</v>
      </c>
      <c r="J83" s="18" t="s">
        <v>219</v>
      </c>
      <c r="L83" s="18">
        <v>0.55000000000000004</v>
      </c>
      <c r="M83">
        <v>0.55000000000000004</v>
      </c>
    </row>
    <row r="84" spans="1:13">
      <c r="A84">
        <v>82</v>
      </c>
      <c r="B84" t="s">
        <v>86</v>
      </c>
      <c r="C84">
        <v>34.9</v>
      </c>
      <c r="D84">
        <v>16.5</v>
      </c>
      <c r="E84" t="s">
        <v>57</v>
      </c>
      <c r="G84">
        <v>4</v>
      </c>
      <c r="H84">
        <v>3.4</v>
      </c>
      <c r="I84" s="18" t="s">
        <v>219</v>
      </c>
      <c r="J84" s="18" t="s">
        <v>219</v>
      </c>
      <c r="L84" s="18">
        <v>0.55000000000000004</v>
      </c>
      <c r="M84">
        <v>0.55000000000000004</v>
      </c>
    </row>
    <row r="85" spans="1:13">
      <c r="A85">
        <v>83</v>
      </c>
      <c r="B85" t="s">
        <v>87</v>
      </c>
      <c r="C85">
        <v>33.4</v>
      </c>
      <c r="D85">
        <v>15.3</v>
      </c>
      <c r="E85" t="s">
        <v>57</v>
      </c>
      <c r="G85">
        <v>4</v>
      </c>
      <c r="H85">
        <v>3.4</v>
      </c>
      <c r="I85" s="18" t="s">
        <v>219</v>
      </c>
      <c r="J85" s="18" t="s">
        <v>219</v>
      </c>
      <c r="L85" s="18">
        <v>0.55000000000000004</v>
      </c>
      <c r="M85">
        <v>0.55000000000000004</v>
      </c>
    </row>
    <row r="86" spans="1:13">
      <c r="A86">
        <v>84</v>
      </c>
      <c r="B86" t="s">
        <v>88</v>
      </c>
      <c r="C86">
        <v>63.5</v>
      </c>
      <c r="D86">
        <v>28</v>
      </c>
      <c r="E86" t="s">
        <v>57</v>
      </c>
      <c r="G86">
        <v>6</v>
      </c>
      <c r="H86">
        <v>5.6</v>
      </c>
      <c r="I86" s="18" t="s">
        <v>219</v>
      </c>
      <c r="J86" s="18" t="s">
        <v>219</v>
      </c>
      <c r="L86" s="18">
        <v>0.55000000000000004</v>
      </c>
      <c r="M86">
        <v>0.55000000000000004</v>
      </c>
    </row>
    <row r="87" spans="1:13">
      <c r="A87">
        <v>85</v>
      </c>
      <c r="B87" t="s">
        <v>89</v>
      </c>
      <c r="C87">
        <v>42.3</v>
      </c>
      <c r="D87">
        <v>18.399999999999999</v>
      </c>
      <c r="E87" t="s">
        <v>57</v>
      </c>
      <c r="G87">
        <v>6</v>
      </c>
      <c r="H87">
        <v>3.4</v>
      </c>
      <c r="I87" s="18" t="s">
        <v>219</v>
      </c>
      <c r="J87" s="18" t="s">
        <v>219</v>
      </c>
      <c r="L87" s="18">
        <v>0.55000000000000004</v>
      </c>
      <c r="M87">
        <v>0.55000000000000004</v>
      </c>
    </row>
    <row r="88" spans="1:13">
      <c r="A88">
        <v>86</v>
      </c>
      <c r="B88" t="s">
        <v>90</v>
      </c>
      <c r="C88">
        <v>44.5</v>
      </c>
      <c r="D88">
        <v>18.899999999999999</v>
      </c>
      <c r="E88" t="s">
        <v>57</v>
      </c>
      <c r="G88">
        <v>2</v>
      </c>
      <c r="H88">
        <v>3.4</v>
      </c>
      <c r="I88" s="18" t="s">
        <v>219</v>
      </c>
      <c r="J88" s="18" t="s">
        <v>219</v>
      </c>
      <c r="L88" s="18">
        <v>0.55000000000000004</v>
      </c>
      <c r="M88">
        <v>0.55000000000000004</v>
      </c>
    </row>
    <row r="89" spans="1:13">
      <c r="A89">
        <v>87</v>
      </c>
      <c r="B89" t="s">
        <v>91</v>
      </c>
      <c r="C89">
        <v>31.6</v>
      </c>
      <c r="D89">
        <v>13.5</v>
      </c>
      <c r="E89" t="s">
        <v>57</v>
      </c>
      <c r="G89">
        <v>3</v>
      </c>
      <c r="H89">
        <v>1.7</v>
      </c>
      <c r="I89" s="18" t="s">
        <v>219</v>
      </c>
      <c r="J89" s="18" t="s">
        <v>219</v>
      </c>
      <c r="L89" s="18">
        <v>0.55000000000000004</v>
      </c>
      <c r="M89">
        <v>0.55000000000000004</v>
      </c>
    </row>
    <row r="90" spans="1:13">
      <c r="A90">
        <v>88</v>
      </c>
      <c r="B90" t="s">
        <v>92</v>
      </c>
      <c r="C90">
        <v>0.26900000000000002</v>
      </c>
      <c r="D90">
        <v>0.17599999999999999</v>
      </c>
      <c r="E90" t="s">
        <v>57</v>
      </c>
      <c r="G90">
        <v>0.71</v>
      </c>
      <c r="H90">
        <v>3.5000000000000001E-3</v>
      </c>
      <c r="I90" s="18" t="s">
        <v>219</v>
      </c>
      <c r="J90" s="18" t="s">
        <v>219</v>
      </c>
      <c r="L90" s="18">
        <v>0.6</v>
      </c>
      <c r="M90">
        <v>0.6</v>
      </c>
    </row>
    <row r="91" spans="1:13">
      <c r="A91">
        <v>89</v>
      </c>
      <c r="B91" t="s">
        <v>93</v>
      </c>
      <c r="C91">
        <v>0.252</v>
      </c>
      <c r="D91">
        <v>0.151</v>
      </c>
      <c r="E91" t="s">
        <v>57</v>
      </c>
      <c r="G91">
        <v>0.71</v>
      </c>
      <c r="H91">
        <v>3.5000000000000001E-3</v>
      </c>
      <c r="I91" s="18" t="s">
        <v>219</v>
      </c>
      <c r="J91" s="18" t="s">
        <v>219</v>
      </c>
      <c r="L91" s="18">
        <v>0.6</v>
      </c>
      <c r="M91">
        <v>0.6</v>
      </c>
    </row>
    <row r="92" spans="1:13">
      <c r="A92">
        <v>90</v>
      </c>
      <c r="B92" t="s">
        <v>94</v>
      </c>
      <c r="C92">
        <v>0.76400000000000001</v>
      </c>
      <c r="D92">
        <v>0.39600000000000002</v>
      </c>
      <c r="E92" t="s">
        <v>57</v>
      </c>
      <c r="G92">
        <v>1.22</v>
      </c>
      <c r="H92">
        <v>1.0999999999999999E-2</v>
      </c>
      <c r="I92" s="18" t="s">
        <v>219</v>
      </c>
      <c r="J92" s="18" t="s">
        <v>219</v>
      </c>
      <c r="L92" s="18">
        <v>0.6</v>
      </c>
      <c r="M92">
        <v>0.6</v>
      </c>
    </row>
    <row r="93" spans="1:13">
      <c r="A93">
        <v>91</v>
      </c>
      <c r="B93" t="s">
        <v>95</v>
      </c>
      <c r="C93">
        <v>0.73099999999999998</v>
      </c>
      <c r="D93">
        <v>0.34599999999999997</v>
      </c>
      <c r="E93" t="s">
        <v>57</v>
      </c>
      <c r="G93">
        <v>1.22</v>
      </c>
      <c r="H93">
        <v>1.0999999999999999E-2</v>
      </c>
      <c r="I93" s="18" t="s">
        <v>219</v>
      </c>
      <c r="J93" s="18" t="s">
        <v>219</v>
      </c>
      <c r="L93" s="18">
        <v>0.6</v>
      </c>
      <c r="M93">
        <v>0.6</v>
      </c>
    </row>
    <row r="94" spans="1:13">
      <c r="A94">
        <v>92</v>
      </c>
      <c r="B94" t="s">
        <v>96</v>
      </c>
      <c r="C94">
        <v>0.41299999999999998</v>
      </c>
      <c r="D94">
        <v>0.20799999999999999</v>
      </c>
      <c r="E94" t="s">
        <v>57</v>
      </c>
      <c r="G94">
        <v>0.56999999999999995</v>
      </c>
      <c r="H94">
        <v>5.8999999999999999E-3</v>
      </c>
      <c r="L94">
        <v>0.6</v>
      </c>
      <c r="M94">
        <v>0.6</v>
      </c>
    </row>
    <row r="95" spans="1:13">
      <c r="A95">
        <v>93</v>
      </c>
      <c r="B95" t="s">
        <v>97</v>
      </c>
      <c r="C95">
        <v>0.38500000000000001</v>
      </c>
      <c r="D95">
        <v>0.17599999999999999</v>
      </c>
      <c r="E95" t="s">
        <v>57</v>
      </c>
      <c r="G95">
        <v>0.56999999999999995</v>
      </c>
      <c r="H95">
        <v>5.8999999999999999E-3</v>
      </c>
      <c r="L95">
        <v>0.6</v>
      </c>
      <c r="M95">
        <v>0.6</v>
      </c>
    </row>
    <row r="96" spans="1:13">
      <c r="A96">
        <v>94</v>
      </c>
      <c r="B96" t="s">
        <v>98</v>
      </c>
      <c r="C96">
        <v>0.38800000000000001</v>
      </c>
      <c r="D96">
        <v>0.19</v>
      </c>
      <c r="E96" t="s">
        <v>57</v>
      </c>
      <c r="G96">
        <v>0.5</v>
      </c>
      <c r="H96">
        <v>5.5500000000000002E-3</v>
      </c>
      <c r="L96">
        <v>0.6</v>
      </c>
      <c r="M96">
        <v>0.6</v>
      </c>
    </row>
    <row r="97" spans="1:13">
      <c r="A97">
        <v>95</v>
      </c>
      <c r="B97" t="s">
        <v>99</v>
      </c>
      <c r="C97">
        <v>0.35699999999999998</v>
      </c>
      <c r="D97">
        <v>0.17399999999999999</v>
      </c>
      <c r="E97" t="s">
        <v>57</v>
      </c>
      <c r="G97">
        <v>0.5</v>
      </c>
      <c r="H97">
        <v>5.5500000000000002E-3</v>
      </c>
      <c r="L97">
        <v>0.6</v>
      </c>
      <c r="M97">
        <v>0.6</v>
      </c>
    </row>
    <row r="98" spans="1:13">
      <c r="A98">
        <v>96</v>
      </c>
      <c r="B98" t="s">
        <v>100</v>
      </c>
      <c r="C98">
        <v>0.32800000000000001</v>
      </c>
      <c r="D98">
        <v>0.17399999999999999</v>
      </c>
      <c r="E98" t="s">
        <v>57</v>
      </c>
      <c r="G98">
        <v>0.38</v>
      </c>
      <c r="H98">
        <v>5.0000000000000001E-3</v>
      </c>
      <c r="L98">
        <v>0.6</v>
      </c>
      <c r="M98">
        <v>0.6</v>
      </c>
    </row>
    <row r="99" spans="1:13">
      <c r="A99">
        <v>97</v>
      </c>
      <c r="B99" t="s">
        <v>101</v>
      </c>
      <c r="C99">
        <v>0.311</v>
      </c>
      <c r="D99">
        <v>0.153</v>
      </c>
      <c r="E99" t="s">
        <v>57</v>
      </c>
      <c r="G99">
        <v>0.38</v>
      </c>
      <c r="H99">
        <v>5.0000000000000001E-3</v>
      </c>
      <c r="L99">
        <v>0.6</v>
      </c>
      <c r="M99">
        <v>0.6</v>
      </c>
    </row>
    <row r="100" spans="1:13">
      <c r="A100">
        <v>98</v>
      </c>
      <c r="B100" t="s">
        <v>102</v>
      </c>
      <c r="C100">
        <v>0.26700000000000002</v>
      </c>
      <c r="D100">
        <v>0.14199999999999999</v>
      </c>
      <c r="E100" t="s">
        <v>57</v>
      </c>
      <c r="G100">
        <v>0.33</v>
      </c>
      <c r="H100">
        <v>4.6499999999999996E-3</v>
      </c>
      <c r="L100">
        <v>0.6</v>
      </c>
      <c r="M100">
        <v>0.6</v>
      </c>
    </row>
    <row r="101" spans="1:13">
      <c r="A101">
        <v>99</v>
      </c>
      <c r="B101" t="s">
        <v>103</v>
      </c>
      <c r="C101">
        <v>0.249</v>
      </c>
      <c r="D101">
        <v>0.121</v>
      </c>
      <c r="E101" t="s">
        <v>57</v>
      </c>
      <c r="G101">
        <v>0.33</v>
      </c>
      <c r="H101">
        <v>4.6499999999999996E-3</v>
      </c>
      <c r="L101">
        <v>0.6</v>
      </c>
      <c r="M101">
        <v>0.6</v>
      </c>
    </row>
    <row r="102" spans="1:13">
      <c r="A102">
        <v>100</v>
      </c>
      <c r="B102" t="s">
        <v>104</v>
      </c>
      <c r="C102">
        <v>2.145</v>
      </c>
      <c r="D102">
        <v>1.2090000000000001</v>
      </c>
      <c r="E102" t="s">
        <v>57</v>
      </c>
      <c r="G102">
        <v>7</v>
      </c>
      <c r="H102">
        <v>24.2</v>
      </c>
      <c r="I102">
        <v>0.127</v>
      </c>
      <c r="J102" s="18" t="s">
        <v>219</v>
      </c>
      <c r="L102">
        <v>0.6</v>
      </c>
      <c r="M102">
        <v>0.6</v>
      </c>
    </row>
    <row r="103" spans="1:13">
      <c r="A103">
        <v>101</v>
      </c>
      <c r="B103" t="s">
        <v>105</v>
      </c>
      <c r="C103">
        <v>1.9910000000000001</v>
      </c>
      <c r="D103">
        <v>0.94099999999999995</v>
      </c>
      <c r="E103" t="s">
        <v>57</v>
      </c>
      <c r="G103">
        <v>7</v>
      </c>
      <c r="H103">
        <v>24.2</v>
      </c>
      <c r="I103">
        <v>0.127</v>
      </c>
      <c r="J103" s="18" t="s">
        <v>219</v>
      </c>
      <c r="L103">
        <v>0.6</v>
      </c>
      <c r="M103">
        <v>0.6</v>
      </c>
    </row>
    <row r="104" spans="1:13">
      <c r="A104">
        <v>102</v>
      </c>
      <c r="B104" t="s">
        <v>106</v>
      </c>
      <c r="C104">
        <v>1.42</v>
      </c>
      <c r="D104">
        <v>0.77400000000000002</v>
      </c>
      <c r="E104" t="s">
        <v>57</v>
      </c>
      <c r="G104">
        <v>5.25</v>
      </c>
      <c r="H104">
        <v>25.2</v>
      </c>
      <c r="I104">
        <v>0.127</v>
      </c>
      <c r="J104" s="18" t="s">
        <v>219</v>
      </c>
      <c r="L104">
        <v>0.6</v>
      </c>
      <c r="M104">
        <v>0.6</v>
      </c>
    </row>
    <row r="105" spans="1:13">
      <c r="A105">
        <v>103</v>
      </c>
      <c r="B105" t="s">
        <v>107</v>
      </c>
      <c r="C105">
        <v>1.3420000000000001</v>
      </c>
      <c r="D105">
        <v>0.54300000000000004</v>
      </c>
      <c r="E105" t="s">
        <v>57</v>
      </c>
      <c r="G105">
        <v>5.25</v>
      </c>
      <c r="H105">
        <v>25.2</v>
      </c>
      <c r="I105" s="18" t="s">
        <v>219</v>
      </c>
      <c r="J105" s="18" t="s">
        <v>219</v>
      </c>
      <c r="L105">
        <v>0.6</v>
      </c>
      <c r="M105">
        <v>0.6</v>
      </c>
    </row>
    <row r="106" spans="1:13">
      <c r="A106">
        <v>104</v>
      </c>
      <c r="B106" t="s">
        <v>108</v>
      </c>
      <c r="C106">
        <v>2.468</v>
      </c>
      <c r="D106">
        <v>1.3720000000000001</v>
      </c>
      <c r="E106" t="s">
        <v>57</v>
      </c>
      <c r="G106">
        <v>6</v>
      </c>
      <c r="H106">
        <v>30.5</v>
      </c>
      <c r="I106" s="18" t="s">
        <v>219</v>
      </c>
      <c r="J106" s="18" t="s">
        <v>219</v>
      </c>
      <c r="L106">
        <v>0.6</v>
      </c>
      <c r="M106">
        <v>0.6</v>
      </c>
    </row>
    <row r="107" spans="1:13">
      <c r="A107">
        <v>105</v>
      </c>
      <c r="B107" t="s">
        <v>109</v>
      </c>
      <c r="C107">
        <v>2.282</v>
      </c>
      <c r="D107">
        <v>1.044</v>
      </c>
      <c r="E107" t="s">
        <v>57</v>
      </c>
      <c r="G107">
        <v>6</v>
      </c>
      <c r="H107">
        <v>30.5</v>
      </c>
      <c r="I107" s="18" t="s">
        <v>219</v>
      </c>
      <c r="J107" s="18" t="s">
        <v>219</v>
      </c>
      <c r="L107">
        <v>0.6</v>
      </c>
      <c r="M107">
        <v>0.6</v>
      </c>
    </row>
    <row r="108" spans="1:13">
      <c r="A108">
        <v>106</v>
      </c>
      <c r="B108" t="s">
        <v>110</v>
      </c>
      <c r="C108">
        <v>1.6519999999999999</v>
      </c>
      <c r="D108">
        <v>0.92300000000000004</v>
      </c>
      <c r="E108" t="s">
        <v>57</v>
      </c>
      <c r="G108">
        <v>4.25</v>
      </c>
      <c r="H108">
        <v>30</v>
      </c>
      <c r="I108" s="18" t="s">
        <v>219</v>
      </c>
      <c r="J108" s="18" t="s">
        <v>219</v>
      </c>
      <c r="L108">
        <v>0.6</v>
      </c>
      <c r="M108">
        <v>0.6</v>
      </c>
    </row>
    <row r="109" spans="1:13">
      <c r="A109">
        <v>107</v>
      </c>
      <c r="B109" t="s">
        <v>111</v>
      </c>
      <c r="C109">
        <v>1.542</v>
      </c>
      <c r="D109">
        <v>0.72599999999999998</v>
      </c>
      <c r="E109" t="s">
        <v>57</v>
      </c>
      <c r="G109">
        <v>4.25</v>
      </c>
      <c r="H109">
        <v>30</v>
      </c>
      <c r="I109" s="18" t="s">
        <v>219</v>
      </c>
      <c r="J109" s="18" t="s">
        <v>219</v>
      </c>
      <c r="L109">
        <v>0.6</v>
      </c>
      <c r="M109">
        <v>0.6</v>
      </c>
    </row>
    <row r="110" spans="1:13">
      <c r="A110">
        <v>108</v>
      </c>
      <c r="B110" t="s">
        <v>112</v>
      </c>
      <c r="C110">
        <v>1.6519999999999999</v>
      </c>
      <c r="D110">
        <v>0.92300000000000004</v>
      </c>
      <c r="E110" t="s">
        <v>57</v>
      </c>
      <c r="G110">
        <v>5</v>
      </c>
      <c r="H110">
        <v>24.7</v>
      </c>
      <c r="I110" s="18" t="s">
        <v>219</v>
      </c>
      <c r="J110" s="18" t="s">
        <v>219</v>
      </c>
      <c r="L110">
        <v>0.6</v>
      </c>
      <c r="M110">
        <v>0.6</v>
      </c>
    </row>
    <row r="111" spans="1:13">
      <c r="A111">
        <v>109</v>
      </c>
      <c r="B111" t="s">
        <v>113</v>
      </c>
      <c r="C111">
        <v>1.542</v>
      </c>
      <c r="D111">
        <v>0.72599999999999998</v>
      </c>
      <c r="E111" t="s">
        <v>57</v>
      </c>
      <c r="G111">
        <v>5</v>
      </c>
      <c r="H111">
        <v>24.7</v>
      </c>
      <c r="I111" s="18" t="s">
        <v>219</v>
      </c>
      <c r="J111" s="18" t="s">
        <v>219</v>
      </c>
      <c r="L111">
        <v>0.6</v>
      </c>
      <c r="M111">
        <v>0.6</v>
      </c>
    </row>
    <row r="112" spans="1:13">
      <c r="A112">
        <v>110</v>
      </c>
      <c r="B112" t="s">
        <v>114</v>
      </c>
      <c r="C112">
        <v>0.42199999999999999</v>
      </c>
      <c r="D112">
        <v>0.28899999999999998</v>
      </c>
      <c r="E112" t="s">
        <v>57</v>
      </c>
      <c r="G112">
        <v>1</v>
      </c>
      <c r="H112">
        <v>6.6</v>
      </c>
      <c r="I112" s="18" t="s">
        <v>219</v>
      </c>
      <c r="J112" s="18" t="s">
        <v>219</v>
      </c>
      <c r="L112">
        <v>0.6</v>
      </c>
      <c r="M112">
        <v>0.6</v>
      </c>
    </row>
    <row r="113" spans="1:12">
      <c r="A113">
        <v>111</v>
      </c>
    </row>
    <row r="114" spans="1:12">
      <c r="A114">
        <v>112</v>
      </c>
    </row>
    <row r="115" spans="1:12">
      <c r="A115">
        <v>113</v>
      </c>
      <c r="L115">
        <v>0.95</v>
      </c>
    </row>
    <row r="116" spans="1:12">
      <c r="A116">
        <v>114</v>
      </c>
      <c r="L116">
        <v>0.8</v>
      </c>
    </row>
    <row r="117" spans="1:12">
      <c r="A117">
        <v>115</v>
      </c>
      <c r="L117">
        <v>0.8</v>
      </c>
    </row>
    <row r="118" spans="1:12">
      <c r="A118">
        <v>116</v>
      </c>
      <c r="L118">
        <v>0.8</v>
      </c>
    </row>
    <row r="119" spans="1:12">
      <c r="A119">
        <v>117</v>
      </c>
      <c r="L119">
        <v>0.85</v>
      </c>
    </row>
    <row r="120" spans="1:12">
      <c r="A120">
        <v>118</v>
      </c>
      <c r="L120">
        <v>0.85</v>
      </c>
    </row>
    <row r="121" spans="1:12">
      <c r="A121">
        <v>119</v>
      </c>
      <c r="L121">
        <v>0.85</v>
      </c>
    </row>
    <row r="122" spans="1:12">
      <c r="A122">
        <v>120</v>
      </c>
    </row>
    <row r="123" spans="1:12">
      <c r="A123">
        <v>121</v>
      </c>
    </row>
    <row r="124" spans="1:12">
      <c r="A124">
        <v>122</v>
      </c>
    </row>
    <row r="125" spans="1:12">
      <c r="A125">
        <v>123</v>
      </c>
    </row>
    <row r="126" spans="1:12">
      <c r="A126">
        <v>124</v>
      </c>
    </row>
    <row r="127" spans="1:12">
      <c r="A127">
        <v>125</v>
      </c>
    </row>
    <row r="128" spans="1:12">
      <c r="A128">
        <v>126</v>
      </c>
    </row>
    <row r="129" spans="1:1">
      <c r="A129">
        <v>127</v>
      </c>
    </row>
    <row r="130" spans="1:1">
      <c r="A130">
        <v>128</v>
      </c>
    </row>
    <row r="131" spans="1:1">
      <c r="A131">
        <v>129</v>
      </c>
    </row>
    <row r="132" spans="1:1">
      <c r="A132">
        <v>130</v>
      </c>
    </row>
    <row r="133" spans="1:1">
      <c r="A133">
        <v>131</v>
      </c>
    </row>
    <row r="134" spans="1:1">
      <c r="A134">
        <v>132</v>
      </c>
    </row>
    <row r="135" spans="1:1">
      <c r="A135">
        <v>133</v>
      </c>
    </row>
    <row r="136" spans="1:1">
      <c r="A136">
        <v>134</v>
      </c>
    </row>
    <row r="137" spans="1:1">
      <c r="A137">
        <v>135</v>
      </c>
    </row>
    <row r="138" spans="1:1">
      <c r="A138">
        <v>136</v>
      </c>
    </row>
    <row r="139" spans="1:1">
      <c r="A139">
        <v>137</v>
      </c>
    </row>
    <row r="140" spans="1:1">
      <c r="A140">
        <v>138</v>
      </c>
    </row>
    <row r="141" spans="1:1">
      <c r="A141">
        <v>139</v>
      </c>
    </row>
    <row r="142" spans="1:1">
      <c r="A142">
        <v>140</v>
      </c>
    </row>
    <row r="143" spans="1:1">
      <c r="A143">
        <v>141</v>
      </c>
    </row>
    <row r="144" spans="1:1">
      <c r="A144">
        <v>142</v>
      </c>
    </row>
  </sheetData>
  <mergeCells count="1">
    <mergeCell ref="H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M51"/>
  <sheetViews>
    <sheetView workbookViewId="0">
      <selection activeCell="B45" sqref="B45"/>
    </sheetView>
  </sheetViews>
  <sheetFormatPr baseColWidth="10" defaultRowHeight="15"/>
  <cols>
    <col min="2" max="2" width="42.28515625" customWidth="1"/>
  </cols>
  <sheetData>
    <row r="1" spans="1:13" ht="45" customHeight="1">
      <c r="B1" t="s">
        <v>162</v>
      </c>
      <c r="C1" s="1" t="s">
        <v>163</v>
      </c>
      <c r="D1" s="1" t="s">
        <v>164</v>
      </c>
      <c r="E1" s="1" t="s">
        <v>165</v>
      </c>
      <c r="F1" s="1" t="s">
        <v>166</v>
      </c>
      <c r="G1" s="1" t="s">
        <v>167</v>
      </c>
      <c r="H1" s="1" t="s">
        <v>168</v>
      </c>
      <c r="I1" s="1"/>
    </row>
    <row r="2" spans="1:13">
      <c r="A2">
        <v>1</v>
      </c>
      <c r="B2" s="1" t="s">
        <v>135</v>
      </c>
      <c r="C2" s="1">
        <v>10</v>
      </c>
      <c r="D2" s="3">
        <v>4.7</v>
      </c>
      <c r="E2" s="3">
        <v>2.6</v>
      </c>
      <c r="F2" s="3">
        <v>18</v>
      </c>
      <c r="G2" s="3">
        <v>1.8</v>
      </c>
      <c r="H2" s="1">
        <v>7.5</v>
      </c>
      <c r="I2" s="1"/>
      <c r="J2" s="1"/>
      <c r="K2" s="1"/>
      <c r="L2" s="1"/>
      <c r="M2" s="1"/>
    </row>
    <row r="3" spans="1:13">
      <c r="A3">
        <v>2</v>
      </c>
      <c r="B3" s="1" t="s">
        <v>134</v>
      </c>
      <c r="C3" s="1">
        <v>4</v>
      </c>
      <c r="D3" s="3">
        <v>4.3</v>
      </c>
      <c r="E3" s="3">
        <v>2.4</v>
      </c>
      <c r="F3" s="3">
        <v>18</v>
      </c>
      <c r="G3" s="3">
        <v>2</v>
      </c>
      <c r="H3" s="1">
        <v>5.0999999999999996</v>
      </c>
      <c r="I3" s="1"/>
      <c r="J3" s="1"/>
      <c r="K3" s="1"/>
      <c r="L3" s="1"/>
      <c r="M3" s="1"/>
    </row>
    <row r="4" spans="1:13">
      <c r="A4">
        <v>3</v>
      </c>
      <c r="B4" s="1" t="s">
        <v>137</v>
      </c>
      <c r="C4" s="1">
        <v>10</v>
      </c>
      <c r="D4" s="3">
        <v>4.8</v>
      </c>
      <c r="E4" s="3">
        <v>2.6</v>
      </c>
      <c r="F4" s="3">
        <v>18</v>
      </c>
      <c r="G4" s="3">
        <v>2.2000000000000002</v>
      </c>
      <c r="H4" s="1">
        <v>5.4</v>
      </c>
      <c r="I4" s="1"/>
      <c r="J4" s="1"/>
      <c r="K4" s="1"/>
      <c r="L4" s="1"/>
      <c r="M4" s="1"/>
    </row>
    <row r="5" spans="1:13">
      <c r="A5">
        <v>4</v>
      </c>
      <c r="B5" s="1" t="s">
        <v>136</v>
      </c>
      <c r="C5" s="1">
        <v>10</v>
      </c>
      <c r="D5" s="3">
        <v>5.2</v>
      </c>
      <c r="E5" s="3">
        <v>2.9</v>
      </c>
      <c r="F5" s="3">
        <v>18</v>
      </c>
      <c r="G5" s="3">
        <v>2</v>
      </c>
      <c r="H5" s="1">
        <v>7.3</v>
      </c>
      <c r="I5" s="1"/>
      <c r="J5" s="1"/>
      <c r="K5" s="1"/>
      <c r="L5" s="1"/>
      <c r="M5" s="1"/>
    </row>
    <row r="6" spans="1:13">
      <c r="A6">
        <v>5</v>
      </c>
      <c r="B6" s="1" t="s">
        <v>142</v>
      </c>
      <c r="C6" s="1">
        <v>2</v>
      </c>
      <c r="D6" s="3">
        <v>3</v>
      </c>
      <c r="E6" s="3">
        <v>2.7</v>
      </c>
      <c r="F6" s="3">
        <v>14</v>
      </c>
      <c r="G6" s="3">
        <v>0.2</v>
      </c>
      <c r="H6" s="1">
        <v>10</v>
      </c>
      <c r="I6" s="1"/>
      <c r="J6" s="1"/>
      <c r="K6" s="1"/>
      <c r="L6" s="1"/>
      <c r="M6" s="1"/>
    </row>
    <row r="7" spans="1:13">
      <c r="A7">
        <v>6</v>
      </c>
      <c r="B7" s="1" t="s">
        <v>120</v>
      </c>
      <c r="C7" s="1">
        <v>20</v>
      </c>
      <c r="D7" s="3">
        <v>5</v>
      </c>
      <c r="E7" s="3">
        <v>1</v>
      </c>
      <c r="F7" s="3">
        <v>14</v>
      </c>
      <c r="G7" s="3">
        <v>3</v>
      </c>
      <c r="H7" s="1">
        <v>10</v>
      </c>
      <c r="I7" s="1"/>
      <c r="J7" s="1"/>
      <c r="K7" s="1"/>
      <c r="L7" s="1"/>
      <c r="M7" s="1"/>
    </row>
    <row r="8" spans="1:13">
      <c r="A8">
        <v>7</v>
      </c>
      <c r="B8" s="1" t="s">
        <v>119</v>
      </c>
      <c r="C8" s="1">
        <v>20</v>
      </c>
      <c r="D8" s="3">
        <v>4</v>
      </c>
      <c r="E8" s="3">
        <v>1</v>
      </c>
      <c r="F8" s="3">
        <v>14</v>
      </c>
      <c r="G8" s="3">
        <v>3</v>
      </c>
      <c r="H8" s="1">
        <v>9</v>
      </c>
      <c r="I8" s="1"/>
      <c r="J8" s="1"/>
      <c r="K8" s="1"/>
      <c r="L8" s="1"/>
      <c r="M8" s="1"/>
    </row>
    <row r="9" spans="1:13">
      <c r="A9">
        <v>8</v>
      </c>
      <c r="B9" s="1" t="s">
        <v>122</v>
      </c>
      <c r="C9" s="1">
        <v>20</v>
      </c>
      <c r="D9" s="3">
        <v>5</v>
      </c>
      <c r="E9" s="3">
        <v>1</v>
      </c>
      <c r="F9" s="3">
        <v>14</v>
      </c>
      <c r="G9" s="3">
        <v>4</v>
      </c>
      <c r="H9" s="1">
        <v>6</v>
      </c>
      <c r="I9" s="1"/>
      <c r="J9" s="1"/>
      <c r="K9" s="1"/>
      <c r="L9" s="1"/>
      <c r="M9" s="1"/>
    </row>
    <row r="10" spans="1:13">
      <c r="A10">
        <v>9</v>
      </c>
      <c r="B10" s="1" t="s">
        <v>121</v>
      </c>
      <c r="C10" s="1">
        <v>20</v>
      </c>
      <c r="D10" s="3">
        <v>6</v>
      </c>
      <c r="E10" s="3">
        <v>1</v>
      </c>
      <c r="F10" s="3">
        <v>14</v>
      </c>
      <c r="G10" s="3">
        <v>4</v>
      </c>
      <c r="H10" s="1">
        <v>9</v>
      </c>
      <c r="I10" s="1"/>
      <c r="J10" s="1"/>
      <c r="K10" s="1"/>
      <c r="L10" s="1"/>
      <c r="M10" s="1"/>
    </row>
    <row r="11" spans="1:13">
      <c r="A11">
        <v>10</v>
      </c>
      <c r="B11" s="1" t="s">
        <v>138</v>
      </c>
      <c r="C11" s="1">
        <v>4</v>
      </c>
      <c r="D11" s="3">
        <v>4</v>
      </c>
      <c r="E11" s="3">
        <v>2.8</v>
      </c>
      <c r="F11" s="3">
        <v>14</v>
      </c>
      <c r="G11" s="3">
        <v>2.5</v>
      </c>
      <c r="H11" s="1">
        <v>3.6</v>
      </c>
      <c r="I11" s="1"/>
      <c r="J11" s="1"/>
      <c r="K11" s="1"/>
      <c r="L11" s="1"/>
      <c r="M11" s="1"/>
    </row>
    <row r="12" spans="1:13">
      <c r="A12">
        <v>11</v>
      </c>
      <c r="B12" s="1" t="s">
        <v>139</v>
      </c>
      <c r="C12" s="1">
        <v>4</v>
      </c>
      <c r="D12" s="3">
        <v>3.8</v>
      </c>
      <c r="E12" s="3">
        <v>2.6</v>
      </c>
      <c r="F12" s="3">
        <v>14</v>
      </c>
      <c r="G12" s="3">
        <v>2.2999999999999998</v>
      </c>
      <c r="H12" s="1">
        <v>2.9</v>
      </c>
      <c r="I12" s="1"/>
      <c r="J12" s="1"/>
      <c r="K12" s="1"/>
      <c r="L12" s="1"/>
      <c r="M12" s="1"/>
    </row>
    <row r="13" spans="1:13">
      <c r="A13">
        <v>12</v>
      </c>
      <c r="B13" s="1" t="s">
        <v>146</v>
      </c>
      <c r="C13" s="1">
        <v>6</v>
      </c>
      <c r="D13" s="3">
        <v>6</v>
      </c>
      <c r="E13" s="3">
        <v>4.2</v>
      </c>
      <c r="F13" s="3">
        <v>14</v>
      </c>
      <c r="G13" s="3">
        <v>3.4</v>
      </c>
      <c r="H13" s="1">
        <v>3.9</v>
      </c>
      <c r="I13" s="1"/>
      <c r="J13" s="1"/>
      <c r="K13" s="1"/>
      <c r="L13" s="1"/>
      <c r="M13" s="1"/>
    </row>
    <row r="14" spans="1:13">
      <c r="A14">
        <v>13</v>
      </c>
      <c r="B14" s="1" t="s">
        <v>147</v>
      </c>
      <c r="C14" s="1">
        <v>6</v>
      </c>
      <c r="D14" s="3">
        <v>4.8</v>
      </c>
      <c r="E14" s="3">
        <v>3.4</v>
      </c>
      <c r="F14" s="3">
        <v>14</v>
      </c>
      <c r="G14" s="3">
        <v>3.2</v>
      </c>
      <c r="H14" s="1">
        <v>3.6</v>
      </c>
      <c r="I14" s="1"/>
      <c r="J14" s="1"/>
      <c r="K14" s="1"/>
      <c r="L14" s="1"/>
      <c r="M14" s="1"/>
    </row>
    <row r="15" spans="1:13">
      <c r="A15">
        <v>14</v>
      </c>
      <c r="B15" s="1" t="s">
        <v>148</v>
      </c>
      <c r="C15" s="1">
        <v>6</v>
      </c>
      <c r="D15" s="3">
        <v>5.6</v>
      </c>
      <c r="E15" s="3">
        <v>3.9</v>
      </c>
      <c r="F15" s="3">
        <v>14</v>
      </c>
      <c r="G15" s="3">
        <v>3.4</v>
      </c>
      <c r="H15" s="1">
        <v>3.9</v>
      </c>
      <c r="I15" s="1"/>
      <c r="J15" s="1"/>
      <c r="K15" s="1"/>
      <c r="L15" s="1"/>
      <c r="M15" s="1"/>
    </row>
    <row r="16" spans="1:13">
      <c r="A16">
        <v>15</v>
      </c>
      <c r="B16" s="1" t="s">
        <v>149</v>
      </c>
      <c r="C16" s="1">
        <v>5</v>
      </c>
      <c r="D16" s="3">
        <v>5</v>
      </c>
      <c r="E16" s="3">
        <v>3.5</v>
      </c>
      <c r="F16" s="3">
        <v>14</v>
      </c>
      <c r="G16" s="3">
        <v>2.8</v>
      </c>
      <c r="H16" s="1">
        <v>3.3</v>
      </c>
      <c r="I16" s="1"/>
      <c r="J16" s="1"/>
      <c r="K16" s="1"/>
      <c r="L16" s="1"/>
      <c r="M16" s="1"/>
    </row>
    <row r="17" spans="1:13">
      <c r="A17">
        <v>16</v>
      </c>
      <c r="B17" s="1" t="s">
        <v>151</v>
      </c>
      <c r="C17" s="1">
        <v>5</v>
      </c>
      <c r="D17" s="3">
        <v>4.0999999999999996</v>
      </c>
      <c r="E17" s="3">
        <v>2.9</v>
      </c>
      <c r="F17" s="3">
        <v>14</v>
      </c>
      <c r="G17" s="3">
        <v>2.7</v>
      </c>
      <c r="H17" s="1">
        <v>3</v>
      </c>
      <c r="I17" s="1"/>
      <c r="J17" s="1"/>
      <c r="K17" s="1"/>
      <c r="L17" s="1"/>
      <c r="M17" s="1"/>
    </row>
    <row r="18" spans="1:13">
      <c r="A18">
        <v>17</v>
      </c>
      <c r="B18" s="1" t="s">
        <v>150</v>
      </c>
      <c r="C18" s="1">
        <v>5</v>
      </c>
      <c r="D18" s="3">
        <v>4.7</v>
      </c>
      <c r="E18" s="3">
        <v>3.3</v>
      </c>
      <c r="F18" s="3">
        <v>14</v>
      </c>
      <c r="G18" s="3">
        <v>2.8</v>
      </c>
      <c r="H18" s="1">
        <v>3.3</v>
      </c>
      <c r="I18" s="1"/>
      <c r="J18" s="1"/>
      <c r="K18" s="1"/>
      <c r="L18" s="1"/>
      <c r="M18" s="1"/>
    </row>
    <row r="19" spans="1:13">
      <c r="A19">
        <v>18</v>
      </c>
      <c r="B19" s="1" t="s">
        <v>140</v>
      </c>
      <c r="C19" s="1">
        <v>7</v>
      </c>
      <c r="D19" s="3">
        <v>7.4</v>
      </c>
      <c r="E19" s="3">
        <v>5.3</v>
      </c>
      <c r="F19" s="3">
        <v>14</v>
      </c>
      <c r="G19" s="3">
        <v>4.3</v>
      </c>
      <c r="H19" s="1">
        <v>4.9000000000000004</v>
      </c>
      <c r="I19" s="1"/>
      <c r="J19" s="1"/>
      <c r="K19" s="1"/>
      <c r="L19" s="1"/>
      <c r="M19" s="1"/>
    </row>
    <row r="20" spans="1:13">
      <c r="A20">
        <v>19</v>
      </c>
      <c r="B20" s="1" t="s">
        <v>141</v>
      </c>
      <c r="C20" s="1">
        <v>7</v>
      </c>
      <c r="D20" s="3">
        <v>6.1</v>
      </c>
      <c r="E20" s="3">
        <v>4.3</v>
      </c>
      <c r="F20" s="3">
        <v>14</v>
      </c>
      <c r="G20" s="3">
        <v>4</v>
      </c>
      <c r="H20" s="1">
        <v>4.5</v>
      </c>
      <c r="I20" s="1"/>
      <c r="J20" s="1"/>
      <c r="K20" s="1"/>
      <c r="L20" s="1"/>
      <c r="M20" s="1"/>
    </row>
    <row r="21" spans="1:13">
      <c r="A21">
        <v>20</v>
      </c>
      <c r="B21" s="1" t="s">
        <v>152</v>
      </c>
      <c r="C21" s="1">
        <v>7</v>
      </c>
      <c r="D21" s="3">
        <v>7</v>
      </c>
      <c r="E21" s="3">
        <v>4.9000000000000004</v>
      </c>
      <c r="F21" s="3">
        <v>14</v>
      </c>
      <c r="G21" s="3">
        <v>4.2</v>
      </c>
      <c r="H21" s="1">
        <v>5</v>
      </c>
      <c r="I21" s="1"/>
      <c r="J21" s="1"/>
      <c r="K21" s="1"/>
      <c r="L21" s="1"/>
      <c r="M21" s="1"/>
    </row>
    <row r="22" spans="1:13">
      <c r="A22">
        <v>21</v>
      </c>
      <c r="B22" s="1" t="s">
        <v>153</v>
      </c>
      <c r="C22" s="1">
        <v>5</v>
      </c>
      <c r="D22" s="3">
        <v>4.3</v>
      </c>
      <c r="E22" s="3">
        <v>3</v>
      </c>
      <c r="F22" s="3">
        <v>14</v>
      </c>
      <c r="G22" s="3">
        <v>3</v>
      </c>
      <c r="H22" s="1">
        <v>2.8</v>
      </c>
      <c r="I22" s="1"/>
      <c r="J22" s="1"/>
      <c r="K22" s="1"/>
      <c r="L22" s="1"/>
      <c r="M22" s="1"/>
    </row>
    <row r="23" spans="1:13">
      <c r="A23">
        <v>22</v>
      </c>
      <c r="B23" s="1" t="s">
        <v>154</v>
      </c>
      <c r="C23" s="1">
        <v>5</v>
      </c>
      <c r="D23" s="3">
        <v>4.5</v>
      </c>
      <c r="E23" s="3">
        <v>3.1</v>
      </c>
      <c r="F23" s="3">
        <v>14</v>
      </c>
      <c r="G23" s="3">
        <v>3.2</v>
      </c>
      <c r="H23" s="1">
        <v>3</v>
      </c>
      <c r="I23" s="2"/>
      <c r="J23" s="1"/>
      <c r="K23" s="1"/>
      <c r="L23" s="1"/>
      <c r="M23" s="1"/>
    </row>
    <row r="24" spans="1:13">
      <c r="A24">
        <v>23</v>
      </c>
      <c r="B24" s="1" t="s">
        <v>155</v>
      </c>
      <c r="C24" s="1">
        <v>5</v>
      </c>
      <c r="D24" s="3">
        <v>4</v>
      </c>
      <c r="E24" s="3">
        <v>2.8</v>
      </c>
      <c r="F24" s="3">
        <v>14</v>
      </c>
      <c r="G24" s="3">
        <v>2.6</v>
      </c>
      <c r="H24" s="1">
        <v>2.6</v>
      </c>
      <c r="I24" s="2"/>
      <c r="J24" s="1"/>
      <c r="K24" s="1"/>
      <c r="L24" s="1"/>
      <c r="M24" s="1"/>
    </row>
    <row r="25" spans="1:13">
      <c r="A25">
        <v>24</v>
      </c>
      <c r="B25" s="1" t="s">
        <v>143</v>
      </c>
      <c r="C25" s="1">
        <v>2</v>
      </c>
      <c r="D25" s="3">
        <v>5</v>
      </c>
      <c r="E25" s="3">
        <v>4.5</v>
      </c>
      <c r="F25" s="3">
        <v>15</v>
      </c>
      <c r="G25" s="3">
        <v>0.9</v>
      </c>
      <c r="H25" s="1">
        <v>4</v>
      </c>
      <c r="I25" s="2"/>
      <c r="J25" s="1"/>
      <c r="K25" s="1"/>
      <c r="L25" s="1"/>
      <c r="M25" s="1"/>
    </row>
    <row r="26" spans="1:13">
      <c r="A26">
        <v>25</v>
      </c>
      <c r="B26" s="1" t="s">
        <v>156</v>
      </c>
      <c r="C26" s="1">
        <v>25</v>
      </c>
      <c r="D26" s="3">
        <v>6</v>
      </c>
      <c r="E26" s="3">
        <v>1</v>
      </c>
      <c r="F26" s="3">
        <v>15</v>
      </c>
      <c r="G26" s="3">
        <v>6</v>
      </c>
      <c r="H26" s="1">
        <v>7</v>
      </c>
      <c r="I26" s="2"/>
      <c r="J26" s="1"/>
      <c r="K26" s="1"/>
      <c r="L26" s="1"/>
      <c r="M26" s="1"/>
    </row>
    <row r="27" spans="1:13">
      <c r="A27">
        <v>26</v>
      </c>
      <c r="B27" s="1" t="s">
        <v>123</v>
      </c>
      <c r="C27" s="1">
        <v>25</v>
      </c>
      <c r="D27" s="3">
        <v>7</v>
      </c>
      <c r="E27" s="3">
        <v>1</v>
      </c>
      <c r="F27" s="3">
        <v>15</v>
      </c>
      <c r="G27" s="3">
        <v>7</v>
      </c>
      <c r="H27" s="1">
        <v>7</v>
      </c>
      <c r="I27" s="2"/>
      <c r="J27" s="1"/>
      <c r="K27" s="1"/>
      <c r="L27" s="1"/>
      <c r="M27" s="1"/>
    </row>
    <row r="28" spans="1:13">
      <c r="A28">
        <v>27</v>
      </c>
      <c r="B28" s="1" t="s">
        <v>157</v>
      </c>
      <c r="C28" s="1">
        <v>50</v>
      </c>
      <c r="D28" s="3">
        <v>25</v>
      </c>
      <c r="E28" s="3">
        <v>8.4</v>
      </c>
      <c r="F28" s="3">
        <v>17</v>
      </c>
      <c r="G28" s="3">
        <v>20</v>
      </c>
      <c r="H28" s="1">
        <v>15</v>
      </c>
      <c r="I28" s="2"/>
      <c r="J28" s="1"/>
      <c r="K28" s="1"/>
      <c r="L28" s="1"/>
      <c r="M28" s="1"/>
    </row>
    <row r="29" spans="1:13">
      <c r="A29">
        <v>28</v>
      </c>
      <c r="B29" s="1" t="s">
        <v>158</v>
      </c>
      <c r="C29" s="1">
        <v>50</v>
      </c>
      <c r="D29" s="3">
        <v>24</v>
      </c>
      <c r="E29" s="3">
        <v>8.4</v>
      </c>
      <c r="F29" s="3">
        <v>17</v>
      </c>
      <c r="G29" s="3">
        <v>14</v>
      </c>
      <c r="H29" s="1">
        <v>15</v>
      </c>
      <c r="I29" s="2"/>
      <c r="J29" s="1"/>
      <c r="K29" s="1"/>
      <c r="L29" s="1"/>
      <c r="M29" s="1"/>
    </row>
    <row r="30" spans="1:13">
      <c r="A30">
        <v>29</v>
      </c>
      <c r="B30" s="1" t="s">
        <v>132</v>
      </c>
      <c r="C30" s="1">
        <v>30</v>
      </c>
      <c r="D30" s="3">
        <v>8</v>
      </c>
      <c r="E30" s="3">
        <v>1.6</v>
      </c>
      <c r="F30" s="3">
        <v>17</v>
      </c>
      <c r="G30" s="3">
        <v>7</v>
      </c>
      <c r="H30" s="1">
        <v>7</v>
      </c>
      <c r="I30" s="2"/>
      <c r="J30" s="1"/>
      <c r="K30" s="1"/>
      <c r="L30" s="1"/>
      <c r="M30" s="1"/>
    </row>
    <row r="31" spans="1:13">
      <c r="A31">
        <v>30</v>
      </c>
      <c r="B31" s="1" t="s">
        <v>133</v>
      </c>
      <c r="C31" s="1">
        <v>30</v>
      </c>
      <c r="D31" s="3">
        <v>8</v>
      </c>
      <c r="E31" s="3">
        <v>1.6</v>
      </c>
      <c r="F31" s="3">
        <v>17</v>
      </c>
      <c r="G31" s="3">
        <v>6</v>
      </c>
      <c r="H31" s="1">
        <v>11</v>
      </c>
      <c r="I31" s="2"/>
      <c r="J31" s="1"/>
      <c r="K31" s="1"/>
      <c r="L31" s="1"/>
      <c r="M31" s="1"/>
    </row>
    <row r="32" spans="1:13">
      <c r="A32">
        <v>31</v>
      </c>
      <c r="B32" s="1" t="s">
        <v>128</v>
      </c>
      <c r="C32" s="1">
        <v>50</v>
      </c>
      <c r="D32" s="3">
        <v>24</v>
      </c>
      <c r="E32" s="3">
        <v>8</v>
      </c>
      <c r="F32" s="3">
        <v>17</v>
      </c>
      <c r="G32" s="3">
        <v>21</v>
      </c>
      <c r="H32" s="1">
        <v>30</v>
      </c>
      <c r="I32" s="2"/>
      <c r="J32" s="1"/>
      <c r="K32" s="1"/>
      <c r="L32" s="1"/>
      <c r="M32" s="1"/>
    </row>
    <row r="33" spans="1:13">
      <c r="A33">
        <v>32</v>
      </c>
      <c r="B33" s="1" t="s">
        <v>129</v>
      </c>
      <c r="C33" s="1">
        <v>50</v>
      </c>
      <c r="D33" s="3">
        <v>21</v>
      </c>
      <c r="E33" s="3">
        <v>7</v>
      </c>
      <c r="F33" s="3">
        <v>17</v>
      </c>
      <c r="G33" s="3">
        <v>17</v>
      </c>
      <c r="H33" s="1">
        <v>30</v>
      </c>
      <c r="I33" s="2"/>
      <c r="J33" s="1"/>
      <c r="K33" s="1"/>
      <c r="L33" s="1"/>
      <c r="M33" s="1"/>
    </row>
    <row r="34" spans="1:13">
      <c r="A34">
        <v>33</v>
      </c>
      <c r="B34" s="1" t="s">
        <v>159</v>
      </c>
      <c r="C34" s="1">
        <v>68</v>
      </c>
      <c r="D34" s="3">
        <v>28</v>
      </c>
      <c r="E34" s="3">
        <v>9</v>
      </c>
      <c r="F34" s="3">
        <v>17</v>
      </c>
      <c r="G34" s="3">
        <v>26</v>
      </c>
      <c r="H34" s="1">
        <v>22</v>
      </c>
      <c r="I34" s="2"/>
      <c r="J34" s="1"/>
      <c r="K34" s="1"/>
      <c r="L34" s="1"/>
      <c r="M34" s="1"/>
    </row>
    <row r="35" spans="1:13">
      <c r="A35">
        <v>34</v>
      </c>
      <c r="B35" s="1" t="s">
        <v>160</v>
      </c>
      <c r="C35" s="1">
        <v>65</v>
      </c>
      <c r="D35" s="3">
        <v>36</v>
      </c>
      <c r="E35" s="3">
        <v>12</v>
      </c>
      <c r="F35" s="3">
        <v>17</v>
      </c>
      <c r="G35" s="3">
        <v>25</v>
      </c>
      <c r="H35" s="1">
        <v>26</v>
      </c>
      <c r="I35" s="2"/>
      <c r="J35" s="1"/>
      <c r="K35" s="1"/>
      <c r="L35" s="1"/>
      <c r="M35" s="1"/>
    </row>
    <row r="36" spans="1:13">
      <c r="A36">
        <v>35</v>
      </c>
      <c r="B36" s="1" t="s">
        <v>130</v>
      </c>
      <c r="C36" s="1">
        <v>50</v>
      </c>
      <c r="D36" s="3">
        <v>22</v>
      </c>
      <c r="E36" s="3">
        <v>4.5</v>
      </c>
      <c r="F36" s="3">
        <v>17</v>
      </c>
      <c r="G36" s="3">
        <v>23</v>
      </c>
      <c r="H36" s="1">
        <v>23</v>
      </c>
      <c r="I36" s="2"/>
      <c r="J36" s="1"/>
      <c r="K36" s="1"/>
      <c r="L36" s="1"/>
      <c r="M36" s="1"/>
    </row>
    <row r="37" spans="1:13">
      <c r="A37">
        <v>36</v>
      </c>
      <c r="B37" s="1" t="s">
        <v>131</v>
      </c>
      <c r="C37" s="1">
        <v>50</v>
      </c>
      <c r="D37" s="3">
        <v>20</v>
      </c>
      <c r="E37" s="3">
        <v>4</v>
      </c>
      <c r="F37" s="3">
        <v>17</v>
      </c>
      <c r="G37" s="3">
        <v>13</v>
      </c>
      <c r="H37" s="1">
        <v>23</v>
      </c>
      <c r="I37" s="2"/>
      <c r="J37" s="1"/>
      <c r="K37" s="1"/>
      <c r="L37" s="1"/>
      <c r="M37" s="1"/>
    </row>
    <row r="38" spans="1:13">
      <c r="A38">
        <v>37</v>
      </c>
      <c r="B38" s="1" t="s">
        <v>161</v>
      </c>
      <c r="C38" s="1">
        <v>50</v>
      </c>
      <c r="D38" s="3">
        <v>21</v>
      </c>
      <c r="E38" s="3">
        <v>4</v>
      </c>
      <c r="F38" s="3">
        <v>17</v>
      </c>
      <c r="G38" s="3">
        <v>18</v>
      </c>
      <c r="H38" s="1">
        <v>23</v>
      </c>
      <c r="I38" s="2"/>
      <c r="J38" s="1"/>
      <c r="K38" s="1"/>
      <c r="L38" s="1"/>
      <c r="M38" s="1"/>
    </row>
    <row r="39" spans="1:13">
      <c r="A39">
        <v>38</v>
      </c>
      <c r="B39" s="1" t="s">
        <v>125</v>
      </c>
      <c r="C39" s="1">
        <v>30</v>
      </c>
      <c r="D39" s="3">
        <v>8</v>
      </c>
      <c r="E39" s="3">
        <v>1.2</v>
      </c>
      <c r="F39" s="3">
        <v>9</v>
      </c>
      <c r="G39" s="3">
        <v>5</v>
      </c>
      <c r="H39" s="1">
        <v>18</v>
      </c>
      <c r="I39" s="2"/>
      <c r="J39" s="1"/>
      <c r="K39" s="1"/>
      <c r="L39" s="1"/>
      <c r="M39" s="1"/>
    </row>
    <row r="40" spans="1:13">
      <c r="A40">
        <v>39</v>
      </c>
      <c r="B40" s="1" t="s">
        <v>126</v>
      </c>
      <c r="C40" s="1">
        <v>30</v>
      </c>
      <c r="D40" s="3">
        <v>8</v>
      </c>
      <c r="E40" s="3">
        <v>1.2</v>
      </c>
      <c r="F40" s="3">
        <v>9</v>
      </c>
      <c r="G40" s="3">
        <v>6</v>
      </c>
      <c r="H40" s="1">
        <v>20</v>
      </c>
      <c r="I40" s="2"/>
      <c r="J40" s="1"/>
      <c r="K40" s="1"/>
      <c r="L40" s="1"/>
      <c r="M40" s="1"/>
    </row>
    <row r="41" spans="1:13">
      <c r="A41">
        <v>40</v>
      </c>
      <c r="B41" s="1" t="s">
        <v>127</v>
      </c>
      <c r="C41" s="1">
        <v>30</v>
      </c>
      <c r="D41" s="3">
        <v>18</v>
      </c>
      <c r="E41" s="3">
        <v>2.7</v>
      </c>
      <c r="F41" s="3">
        <v>9</v>
      </c>
      <c r="G41" s="3">
        <v>19</v>
      </c>
      <c r="H41" s="1">
        <v>45</v>
      </c>
      <c r="I41" s="1"/>
      <c r="J41" s="1"/>
      <c r="K41" s="1"/>
      <c r="L41" s="1"/>
      <c r="M41" s="1"/>
    </row>
    <row r="42" spans="1:13">
      <c r="A42">
        <v>41</v>
      </c>
      <c r="B42" s="1" t="s">
        <v>124</v>
      </c>
      <c r="C42" s="1">
        <v>30</v>
      </c>
      <c r="D42" s="3">
        <v>4</v>
      </c>
      <c r="E42" s="3">
        <v>0.6</v>
      </c>
      <c r="F42" s="3">
        <v>9</v>
      </c>
      <c r="G42" s="3">
        <v>3</v>
      </c>
      <c r="H42" s="1">
        <v>11</v>
      </c>
      <c r="I42" s="1"/>
      <c r="J42" s="1"/>
      <c r="K42" s="1"/>
      <c r="L42" s="1"/>
      <c r="M42" s="1"/>
    </row>
    <row r="43" spans="1:13">
      <c r="A43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>
        <v>43</v>
      </c>
      <c r="B44" s="1" t="str">
        <f>'eigene Analysen'!D4</f>
        <v>Gärrest Test</v>
      </c>
      <c r="C44" s="1">
        <f>'eigene Analysen'!E4</f>
        <v>6.04</v>
      </c>
      <c r="D44" s="1">
        <f>'eigene Analysen'!F4</f>
        <v>4.34</v>
      </c>
      <c r="E44" s="1">
        <f>'eigene Analysen'!G4</f>
        <v>2.4900000000000002</v>
      </c>
      <c r="F44" s="1">
        <f>'eigene Analysen'!H4</f>
        <v>15</v>
      </c>
      <c r="G44" s="1">
        <f>'eigene Analysen'!I4</f>
        <v>1.4</v>
      </c>
      <c r="H44" s="1">
        <f>'eigene Analysen'!J4</f>
        <v>5</v>
      </c>
    </row>
    <row r="45" spans="1:13">
      <c r="A45">
        <v>44</v>
      </c>
      <c r="B45" s="1">
        <f>'eigene Analysen'!D5</f>
        <v>0</v>
      </c>
      <c r="C45" s="1">
        <f>'eigene Analysen'!E5</f>
        <v>0</v>
      </c>
      <c r="D45" s="1">
        <f>'eigene Analysen'!F5</f>
        <v>0</v>
      </c>
      <c r="E45" s="1">
        <f>'eigene Analysen'!G5</f>
        <v>0</v>
      </c>
      <c r="F45" s="1">
        <f>'eigene Analysen'!H5</f>
        <v>0</v>
      </c>
      <c r="G45" s="1">
        <f>'eigene Analysen'!I5</f>
        <v>0</v>
      </c>
      <c r="H45" s="1">
        <f>'eigene Analysen'!J5</f>
        <v>0</v>
      </c>
    </row>
    <row r="46" spans="1:13">
      <c r="A46">
        <v>45</v>
      </c>
      <c r="B46" s="1">
        <f>'eigene Analysen'!D6</f>
        <v>0</v>
      </c>
      <c r="C46" s="1">
        <f>'eigene Analysen'!E6</f>
        <v>0</v>
      </c>
      <c r="D46" s="1">
        <f>'eigene Analysen'!F6</f>
        <v>0</v>
      </c>
      <c r="E46" s="1">
        <f>'eigene Analysen'!G6</f>
        <v>0</v>
      </c>
      <c r="F46" s="1">
        <f>'eigene Analysen'!H6</f>
        <v>0</v>
      </c>
      <c r="G46" s="1">
        <f>'eigene Analysen'!I6</f>
        <v>0</v>
      </c>
      <c r="H46" s="1">
        <f>'eigene Analysen'!J6</f>
        <v>0</v>
      </c>
    </row>
    <row r="47" spans="1:13">
      <c r="A47">
        <v>46</v>
      </c>
      <c r="B47" s="1">
        <f>'eigene Analysen'!D7</f>
        <v>0</v>
      </c>
      <c r="C47" s="1">
        <f>'eigene Analysen'!E7</f>
        <v>0</v>
      </c>
      <c r="D47" s="1">
        <f>'eigene Analysen'!F7</f>
        <v>0</v>
      </c>
      <c r="E47" s="1">
        <f>'eigene Analysen'!G7</f>
        <v>0</v>
      </c>
      <c r="F47" s="1">
        <f>'eigene Analysen'!H7</f>
        <v>0</v>
      </c>
      <c r="G47" s="1">
        <f>'eigene Analysen'!I7</f>
        <v>0</v>
      </c>
      <c r="H47" s="1">
        <f>'eigene Analysen'!J7</f>
        <v>0</v>
      </c>
    </row>
    <row r="48" spans="1:13">
      <c r="A48">
        <v>47</v>
      </c>
      <c r="B48" s="1">
        <f>'eigene Analysen'!D8</f>
        <v>0</v>
      </c>
      <c r="C48" s="1">
        <f>'eigene Analysen'!E8</f>
        <v>0</v>
      </c>
      <c r="D48" s="1">
        <f>'eigene Analysen'!F8</f>
        <v>0</v>
      </c>
      <c r="E48" s="1">
        <f>'eigene Analysen'!G8</f>
        <v>0</v>
      </c>
      <c r="F48" s="1">
        <f>'eigene Analysen'!H8</f>
        <v>0</v>
      </c>
      <c r="G48" s="1">
        <f>'eigene Analysen'!I8</f>
        <v>0</v>
      </c>
      <c r="H48" s="1">
        <f>'eigene Analysen'!J8</f>
        <v>0</v>
      </c>
    </row>
    <row r="49" spans="1:8">
      <c r="A49">
        <v>48</v>
      </c>
      <c r="B49" s="1">
        <f>'eigene Analysen'!D9</f>
        <v>0</v>
      </c>
      <c r="C49" s="1">
        <f>'eigene Analysen'!E9</f>
        <v>0</v>
      </c>
      <c r="D49" s="1">
        <f>'eigene Analysen'!F9</f>
        <v>0</v>
      </c>
      <c r="E49" s="1">
        <f>'eigene Analysen'!G9</f>
        <v>0</v>
      </c>
      <c r="F49" s="1">
        <f>'eigene Analysen'!H9</f>
        <v>0</v>
      </c>
      <c r="G49" s="1">
        <f>'eigene Analysen'!I9</f>
        <v>0</v>
      </c>
      <c r="H49" s="1">
        <f>'eigene Analysen'!J9</f>
        <v>0</v>
      </c>
    </row>
    <row r="50" spans="1:8">
      <c r="A50">
        <v>49</v>
      </c>
    </row>
    <row r="51" spans="1:8">
      <c r="A51">
        <v>50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4"/>
  <dimension ref="A1:J39"/>
  <sheetViews>
    <sheetView workbookViewId="0">
      <selection activeCell="D38" sqref="C38:H38"/>
    </sheetView>
  </sheetViews>
  <sheetFormatPr baseColWidth="10" defaultRowHeight="15"/>
  <cols>
    <col min="2" max="2" width="26" bestFit="1" customWidth="1"/>
  </cols>
  <sheetData>
    <row r="1" spans="1:9">
      <c r="C1" t="s">
        <v>189</v>
      </c>
      <c r="F1" t="s">
        <v>190</v>
      </c>
    </row>
    <row r="2" spans="1:9">
      <c r="C2" t="s">
        <v>2</v>
      </c>
      <c r="D2" t="s">
        <v>3</v>
      </c>
      <c r="E2" t="s">
        <v>185</v>
      </c>
      <c r="F2" t="s">
        <v>2</v>
      </c>
      <c r="G2" t="s">
        <v>3</v>
      </c>
      <c r="H2" t="s">
        <v>185</v>
      </c>
      <c r="I2" t="s">
        <v>188</v>
      </c>
    </row>
    <row r="3" spans="1:9">
      <c r="A3">
        <v>1</v>
      </c>
      <c r="B3" t="s">
        <v>169</v>
      </c>
      <c r="C3">
        <v>1.81</v>
      </c>
      <c r="D3">
        <v>0.8</v>
      </c>
      <c r="E3">
        <v>0.6</v>
      </c>
      <c r="F3">
        <v>0.5</v>
      </c>
      <c r="G3">
        <v>0.3</v>
      </c>
      <c r="H3">
        <v>1.4</v>
      </c>
      <c r="I3">
        <v>0.8</v>
      </c>
    </row>
    <row r="4" spans="1:9">
      <c r="A4">
        <v>2</v>
      </c>
      <c r="B4" t="s">
        <v>170</v>
      </c>
      <c r="C4">
        <v>2.11</v>
      </c>
      <c r="D4">
        <v>0.8</v>
      </c>
      <c r="E4">
        <v>0.6</v>
      </c>
      <c r="F4">
        <v>0.5</v>
      </c>
      <c r="G4">
        <v>0.3</v>
      </c>
      <c r="H4">
        <v>1.4</v>
      </c>
      <c r="I4">
        <v>0.8</v>
      </c>
    </row>
    <row r="5" spans="1:9">
      <c r="A5">
        <v>3</v>
      </c>
      <c r="B5" t="s">
        <v>171</v>
      </c>
      <c r="C5">
        <v>2.41</v>
      </c>
      <c r="D5">
        <v>0.8</v>
      </c>
      <c r="E5">
        <v>0.6</v>
      </c>
      <c r="F5">
        <v>0.5</v>
      </c>
      <c r="G5">
        <v>0.3</v>
      </c>
      <c r="H5">
        <v>1.4</v>
      </c>
      <c r="I5">
        <v>0.8</v>
      </c>
    </row>
    <row r="6" spans="1:9">
      <c r="A6">
        <v>4</v>
      </c>
      <c r="B6" t="s">
        <v>172</v>
      </c>
      <c r="C6">
        <v>1.65</v>
      </c>
      <c r="D6">
        <v>0.8</v>
      </c>
      <c r="E6">
        <v>0.6</v>
      </c>
      <c r="F6">
        <v>0.5</v>
      </c>
      <c r="G6">
        <v>0.3</v>
      </c>
      <c r="H6">
        <v>1.7</v>
      </c>
      <c r="I6">
        <v>0.7</v>
      </c>
    </row>
    <row r="7" spans="1:9">
      <c r="A7">
        <v>5</v>
      </c>
      <c r="B7" t="s">
        <v>173</v>
      </c>
      <c r="C7">
        <v>1.79</v>
      </c>
      <c r="D7">
        <v>0.8</v>
      </c>
      <c r="E7">
        <v>0.6</v>
      </c>
      <c r="F7">
        <v>0.5</v>
      </c>
      <c r="G7">
        <v>0.3</v>
      </c>
      <c r="H7">
        <v>1.7</v>
      </c>
      <c r="I7">
        <v>0.7</v>
      </c>
    </row>
    <row r="8" spans="1:9">
      <c r="A8">
        <v>6</v>
      </c>
      <c r="B8" t="s">
        <v>174</v>
      </c>
      <c r="C8">
        <v>1.51</v>
      </c>
      <c r="D8">
        <v>0.8</v>
      </c>
      <c r="E8">
        <v>0.6</v>
      </c>
      <c r="F8">
        <v>0.5</v>
      </c>
      <c r="G8">
        <v>0.3</v>
      </c>
      <c r="H8">
        <v>2</v>
      </c>
      <c r="I8">
        <v>0.9</v>
      </c>
    </row>
    <row r="9" spans="1:9">
      <c r="A9">
        <v>7</v>
      </c>
      <c r="B9" t="s">
        <v>175</v>
      </c>
      <c r="C9">
        <v>1.65</v>
      </c>
      <c r="D9">
        <v>0.8</v>
      </c>
      <c r="E9">
        <v>0.6</v>
      </c>
      <c r="F9">
        <v>0.5</v>
      </c>
      <c r="G9">
        <v>0.3</v>
      </c>
      <c r="H9">
        <v>2</v>
      </c>
      <c r="I9">
        <v>0.9</v>
      </c>
    </row>
    <row r="10" spans="1:9">
      <c r="A10">
        <v>8</v>
      </c>
      <c r="B10" t="s">
        <v>176</v>
      </c>
      <c r="C10">
        <v>1.65</v>
      </c>
      <c r="D10">
        <v>0.8</v>
      </c>
      <c r="E10">
        <v>0.6</v>
      </c>
      <c r="F10">
        <v>0.5</v>
      </c>
      <c r="G10">
        <v>0.3</v>
      </c>
      <c r="H10">
        <v>1.7</v>
      </c>
      <c r="I10">
        <v>0.9</v>
      </c>
    </row>
    <row r="11" spans="1:9">
      <c r="A11">
        <v>9</v>
      </c>
      <c r="B11" t="s">
        <v>177</v>
      </c>
      <c r="C11">
        <v>1.79</v>
      </c>
      <c r="D11">
        <v>0.8</v>
      </c>
      <c r="E11">
        <v>0.6</v>
      </c>
      <c r="F11">
        <v>0.5</v>
      </c>
      <c r="G11">
        <v>0.3</v>
      </c>
      <c r="H11">
        <v>1.7</v>
      </c>
      <c r="I11">
        <v>0.9</v>
      </c>
    </row>
    <row r="12" spans="1:9">
      <c r="A12">
        <v>10</v>
      </c>
      <c r="B12" t="s">
        <v>178</v>
      </c>
      <c r="C12">
        <v>1.65</v>
      </c>
      <c r="D12">
        <v>0.8</v>
      </c>
      <c r="E12">
        <v>0.6</v>
      </c>
      <c r="F12">
        <v>0.5</v>
      </c>
      <c r="G12">
        <v>0.3</v>
      </c>
      <c r="H12">
        <v>1.7</v>
      </c>
      <c r="I12">
        <v>0.8</v>
      </c>
    </row>
    <row r="13" spans="1:9">
      <c r="A13">
        <v>11</v>
      </c>
      <c r="B13" t="s">
        <v>179</v>
      </c>
      <c r="C13">
        <v>1.51</v>
      </c>
      <c r="D13">
        <v>0.8</v>
      </c>
      <c r="E13">
        <v>0.6</v>
      </c>
      <c r="F13">
        <v>0.5</v>
      </c>
      <c r="G13">
        <v>0.3</v>
      </c>
      <c r="H13">
        <v>1.7</v>
      </c>
      <c r="I13">
        <v>1.1000000000000001</v>
      </c>
    </row>
    <row r="14" spans="1:9">
      <c r="A14">
        <v>12</v>
      </c>
      <c r="B14" t="s">
        <v>180</v>
      </c>
      <c r="C14">
        <v>1.65</v>
      </c>
      <c r="D14">
        <v>0.8</v>
      </c>
      <c r="E14">
        <v>0.6</v>
      </c>
      <c r="F14">
        <v>0.5</v>
      </c>
      <c r="G14">
        <v>0.3</v>
      </c>
      <c r="H14">
        <v>1.7</v>
      </c>
      <c r="I14">
        <v>1.1000000000000001</v>
      </c>
    </row>
    <row r="15" spans="1:9">
      <c r="A15">
        <v>13</v>
      </c>
      <c r="B15" t="s">
        <v>181</v>
      </c>
      <c r="C15">
        <v>1.51</v>
      </c>
      <c r="D15">
        <v>0.8</v>
      </c>
      <c r="E15">
        <v>0.6</v>
      </c>
      <c r="F15">
        <v>0.9</v>
      </c>
      <c r="G15">
        <v>0.3</v>
      </c>
      <c r="H15">
        <v>1.5</v>
      </c>
      <c r="I15">
        <v>1</v>
      </c>
    </row>
    <row r="16" spans="1:9">
      <c r="A16">
        <v>14</v>
      </c>
      <c r="B16" t="s">
        <v>182</v>
      </c>
      <c r="C16">
        <v>4.0999999999999996</v>
      </c>
      <c r="D16">
        <v>1.2</v>
      </c>
      <c r="E16">
        <v>1.4</v>
      </c>
      <c r="F16">
        <v>1.5</v>
      </c>
      <c r="G16">
        <v>0.3</v>
      </c>
      <c r="H16">
        <v>2</v>
      </c>
      <c r="I16">
        <v>1</v>
      </c>
    </row>
    <row r="17" spans="1:10">
      <c r="A17">
        <v>15</v>
      </c>
      <c r="B17" t="s">
        <v>183</v>
      </c>
      <c r="C17">
        <v>3.6</v>
      </c>
      <c r="D17">
        <v>1.1000000000000001</v>
      </c>
      <c r="E17">
        <v>1.4</v>
      </c>
      <c r="F17">
        <v>1.5</v>
      </c>
      <c r="G17">
        <v>0.3</v>
      </c>
      <c r="H17">
        <v>2</v>
      </c>
      <c r="I17">
        <v>1</v>
      </c>
    </row>
    <row r="18" spans="1:10">
      <c r="A18">
        <v>16</v>
      </c>
      <c r="B18" t="s">
        <v>184</v>
      </c>
      <c r="C18">
        <v>4.4800000000000004</v>
      </c>
      <c r="D18">
        <v>1.1000000000000001</v>
      </c>
      <c r="E18">
        <v>1</v>
      </c>
      <c r="F18">
        <v>1.5</v>
      </c>
      <c r="G18">
        <v>0.3</v>
      </c>
      <c r="H18">
        <v>2.6</v>
      </c>
      <c r="I18">
        <v>1</v>
      </c>
    </row>
    <row r="19" spans="1:10">
      <c r="A19">
        <v>17</v>
      </c>
      <c r="B19" t="s">
        <v>144</v>
      </c>
      <c r="C19">
        <v>3.35</v>
      </c>
      <c r="D19">
        <v>1.8</v>
      </c>
      <c r="E19">
        <v>1</v>
      </c>
      <c r="F19">
        <v>0.7</v>
      </c>
      <c r="G19">
        <v>0.4</v>
      </c>
      <c r="H19">
        <v>2.5</v>
      </c>
      <c r="I19">
        <v>1.7</v>
      </c>
    </row>
    <row r="20" spans="1:10">
      <c r="A20">
        <v>18</v>
      </c>
      <c r="B20" t="s">
        <v>186</v>
      </c>
      <c r="C20">
        <v>0.18</v>
      </c>
      <c r="D20">
        <v>0.1</v>
      </c>
      <c r="E20">
        <v>0.25</v>
      </c>
      <c r="F20">
        <v>0.4</v>
      </c>
      <c r="G20">
        <v>0.11</v>
      </c>
      <c r="H20">
        <v>0.6</v>
      </c>
      <c r="I20">
        <v>0.7</v>
      </c>
    </row>
    <row r="21" spans="1:10">
      <c r="A21">
        <v>19</v>
      </c>
      <c r="B21" t="s">
        <v>187</v>
      </c>
      <c r="C21">
        <v>0.38</v>
      </c>
      <c r="D21">
        <v>0.18</v>
      </c>
      <c r="E21">
        <v>0.51</v>
      </c>
      <c r="F21">
        <v>0</v>
      </c>
      <c r="G21">
        <v>0</v>
      </c>
      <c r="H21">
        <v>0</v>
      </c>
      <c r="I21" s="18" t="s">
        <v>219</v>
      </c>
    </row>
    <row r="22" spans="1:10">
      <c r="A22">
        <v>20</v>
      </c>
      <c r="B22" t="s">
        <v>145</v>
      </c>
      <c r="C22" s="18" t="s">
        <v>219</v>
      </c>
      <c r="D22" s="18" t="s">
        <v>219</v>
      </c>
      <c r="E22" s="18" t="s">
        <v>219</v>
      </c>
      <c r="F22" s="18" t="s">
        <v>219</v>
      </c>
      <c r="G22" s="18" t="s">
        <v>219</v>
      </c>
      <c r="H22" s="18" t="s">
        <v>219</v>
      </c>
      <c r="I22" s="18" t="s">
        <v>219</v>
      </c>
    </row>
    <row r="23" spans="1:10">
      <c r="A23">
        <v>21</v>
      </c>
      <c r="C23" s="18" t="s">
        <v>219</v>
      </c>
      <c r="D23" s="18" t="s">
        <v>219</v>
      </c>
      <c r="E23" s="18" t="s">
        <v>219</v>
      </c>
      <c r="F23" s="18" t="s">
        <v>219</v>
      </c>
      <c r="G23" s="18" t="s">
        <v>219</v>
      </c>
      <c r="H23" s="18" t="s">
        <v>219</v>
      </c>
      <c r="I23" s="18" t="s">
        <v>219</v>
      </c>
    </row>
    <row r="24" spans="1:10">
      <c r="A24">
        <v>22</v>
      </c>
      <c r="C24" s="18" t="s">
        <v>219</v>
      </c>
      <c r="D24" s="18" t="s">
        <v>219</v>
      </c>
      <c r="E24" s="18" t="s">
        <v>219</v>
      </c>
      <c r="F24" s="18" t="s">
        <v>219</v>
      </c>
      <c r="G24" s="18" t="s">
        <v>219</v>
      </c>
      <c r="H24" s="18" t="s">
        <v>219</v>
      </c>
      <c r="I24" s="18" t="s">
        <v>219</v>
      </c>
    </row>
    <row r="25" spans="1:10">
      <c r="A25">
        <v>23</v>
      </c>
      <c r="C25" s="18" t="s">
        <v>219</v>
      </c>
      <c r="D25" s="18" t="s">
        <v>219</v>
      </c>
      <c r="E25" s="18" t="s">
        <v>219</v>
      </c>
      <c r="F25" s="18" t="s">
        <v>219</v>
      </c>
      <c r="G25" s="18" t="s">
        <v>219</v>
      </c>
      <c r="H25" s="18" t="s">
        <v>219</v>
      </c>
      <c r="I25" s="18" t="s">
        <v>219</v>
      </c>
    </row>
    <row r="26" spans="1:10">
      <c r="A26">
        <v>24</v>
      </c>
      <c r="C26" s="18" t="s">
        <v>219</v>
      </c>
      <c r="D26" s="18" t="s">
        <v>219</v>
      </c>
      <c r="E26" s="18" t="s">
        <v>219</v>
      </c>
      <c r="F26" s="18" t="s">
        <v>219</v>
      </c>
      <c r="G26" s="18" t="s">
        <v>219</v>
      </c>
      <c r="H26" s="18" t="s">
        <v>219</v>
      </c>
      <c r="I26" s="18" t="s">
        <v>219</v>
      </c>
    </row>
    <row r="27" spans="1:10">
      <c r="A27">
        <v>25</v>
      </c>
      <c r="C27" s="18" t="s">
        <v>219</v>
      </c>
      <c r="D27" s="18" t="s">
        <v>219</v>
      </c>
      <c r="E27" s="18" t="s">
        <v>219</v>
      </c>
      <c r="F27" s="18" t="s">
        <v>219</v>
      </c>
      <c r="G27" s="18" t="s">
        <v>219</v>
      </c>
      <c r="H27" s="18" t="s">
        <v>219</v>
      </c>
      <c r="I27" s="18" t="s">
        <v>219</v>
      </c>
    </row>
    <row r="28" spans="1:10">
      <c r="A28">
        <v>26</v>
      </c>
      <c r="C28" s="18" t="s">
        <v>219</v>
      </c>
      <c r="D28" s="18" t="s">
        <v>219</v>
      </c>
      <c r="E28" s="18" t="s">
        <v>219</v>
      </c>
      <c r="F28" s="18" t="s">
        <v>219</v>
      </c>
      <c r="G28" s="18" t="s">
        <v>219</v>
      </c>
      <c r="H28" s="18" t="s">
        <v>219</v>
      </c>
      <c r="I28" s="18" t="s">
        <v>219</v>
      </c>
    </row>
    <row r="29" spans="1:10">
      <c r="A29">
        <v>27</v>
      </c>
      <c r="C29" s="18" t="s">
        <v>219</v>
      </c>
      <c r="D29" s="18" t="s">
        <v>219</v>
      </c>
      <c r="E29" s="18" t="s">
        <v>219</v>
      </c>
      <c r="F29" s="18" t="s">
        <v>219</v>
      </c>
      <c r="G29" s="18" t="s">
        <v>219</v>
      </c>
      <c r="H29" s="18" t="s">
        <v>219</v>
      </c>
      <c r="I29" s="18" t="s">
        <v>219</v>
      </c>
    </row>
    <row r="30" spans="1:10">
      <c r="A30">
        <v>28</v>
      </c>
      <c r="C30" s="18" t="s">
        <v>219</v>
      </c>
      <c r="D30" s="18" t="s">
        <v>219</v>
      </c>
      <c r="E30" s="18" t="s">
        <v>219</v>
      </c>
      <c r="F30" s="18" t="s">
        <v>219</v>
      </c>
      <c r="G30" s="18" t="s">
        <v>219</v>
      </c>
      <c r="H30" s="18" t="s">
        <v>219</v>
      </c>
      <c r="I30" s="18" t="s">
        <v>219</v>
      </c>
    </row>
    <row r="31" spans="1:10">
      <c r="A31">
        <v>29</v>
      </c>
      <c r="C31" s="18" t="s">
        <v>219</v>
      </c>
      <c r="D31" s="18" t="s">
        <v>219</v>
      </c>
      <c r="E31" s="18" t="s">
        <v>219</v>
      </c>
      <c r="F31" s="18" t="s">
        <v>219</v>
      </c>
      <c r="G31" s="18" t="s">
        <v>219</v>
      </c>
      <c r="H31" s="18" t="s">
        <v>219</v>
      </c>
      <c r="I31" s="18" t="s">
        <v>219</v>
      </c>
    </row>
    <row r="32" spans="1:10">
      <c r="A32">
        <v>1</v>
      </c>
      <c r="B32" t="s">
        <v>200</v>
      </c>
      <c r="C32">
        <v>1.38</v>
      </c>
      <c r="D32">
        <v>0.6</v>
      </c>
      <c r="E32">
        <v>1.5</v>
      </c>
      <c r="F32">
        <v>0</v>
      </c>
      <c r="G32">
        <v>0</v>
      </c>
      <c r="H32">
        <v>0</v>
      </c>
      <c r="J32">
        <v>40</v>
      </c>
    </row>
    <row r="33" spans="1:10">
      <c r="A33">
        <v>2</v>
      </c>
      <c r="B33" t="s">
        <v>201</v>
      </c>
      <c r="C33">
        <v>1.82</v>
      </c>
      <c r="D33">
        <v>0.7</v>
      </c>
      <c r="E33">
        <v>2.5</v>
      </c>
      <c r="F33">
        <v>0</v>
      </c>
      <c r="G33">
        <v>0</v>
      </c>
      <c r="H33">
        <v>0</v>
      </c>
      <c r="J33">
        <v>55</v>
      </c>
    </row>
    <row r="34" spans="1:10">
      <c r="A34">
        <v>3</v>
      </c>
      <c r="B34" t="s">
        <v>202</v>
      </c>
      <c r="C34">
        <v>2.4</v>
      </c>
      <c r="D34">
        <v>0.95</v>
      </c>
      <c r="E34">
        <v>2.9</v>
      </c>
      <c r="F34">
        <v>0</v>
      </c>
      <c r="G34">
        <v>0</v>
      </c>
      <c r="H34">
        <v>0</v>
      </c>
      <c r="J34">
        <v>80</v>
      </c>
    </row>
    <row r="35" spans="1:10">
      <c r="A35">
        <v>4</v>
      </c>
      <c r="B35" t="s">
        <v>203</v>
      </c>
      <c r="C35">
        <v>2.7</v>
      </c>
      <c r="D35">
        <v>1</v>
      </c>
      <c r="E35">
        <v>3</v>
      </c>
      <c r="F35">
        <v>0</v>
      </c>
      <c r="G35">
        <v>0</v>
      </c>
      <c r="H35">
        <v>0</v>
      </c>
      <c r="J35">
        <v>90</v>
      </c>
    </row>
    <row r="36" spans="1:10">
      <c r="A36">
        <v>5</v>
      </c>
      <c r="B36" t="s">
        <v>204</v>
      </c>
      <c r="C36">
        <v>2.8</v>
      </c>
      <c r="D36">
        <v>1</v>
      </c>
      <c r="E36">
        <v>3</v>
      </c>
      <c r="F36">
        <v>0</v>
      </c>
      <c r="G36">
        <v>0</v>
      </c>
      <c r="H36">
        <v>0</v>
      </c>
      <c r="J36">
        <v>110</v>
      </c>
    </row>
    <row r="37" spans="1:10">
      <c r="A37">
        <v>6</v>
      </c>
      <c r="B37" s="18" t="s">
        <v>219</v>
      </c>
      <c r="C37" s="18" t="s">
        <v>219</v>
      </c>
      <c r="D37" s="18" t="s">
        <v>219</v>
      </c>
      <c r="E37" s="18" t="s">
        <v>219</v>
      </c>
      <c r="F37" s="18" t="s">
        <v>219</v>
      </c>
      <c r="G37" s="18" t="s">
        <v>219</v>
      </c>
      <c r="H37" s="18" t="s">
        <v>219</v>
      </c>
      <c r="J37">
        <v>0</v>
      </c>
    </row>
    <row r="38" spans="1:10">
      <c r="A38">
        <v>7</v>
      </c>
      <c r="B38" s="18" t="s">
        <v>219</v>
      </c>
      <c r="C38" s="18" t="s">
        <v>219</v>
      </c>
      <c r="D38" s="18" t="s">
        <v>219</v>
      </c>
      <c r="E38" s="18" t="s">
        <v>219</v>
      </c>
      <c r="F38" s="18" t="s">
        <v>219</v>
      </c>
      <c r="G38" s="18" t="s">
        <v>219</v>
      </c>
      <c r="H38" s="18" t="s">
        <v>219</v>
      </c>
      <c r="J38">
        <v>0</v>
      </c>
    </row>
    <row r="39" spans="1:10">
      <c r="A39">
        <v>8</v>
      </c>
      <c r="B39" s="18" t="s">
        <v>219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5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>
    <tabColor rgb="FF7030A0"/>
  </sheetPr>
  <dimension ref="C3:J9"/>
  <sheetViews>
    <sheetView workbookViewId="0">
      <selection activeCell="C38" sqref="C38"/>
    </sheetView>
  </sheetViews>
  <sheetFormatPr baseColWidth="10" defaultRowHeight="15"/>
  <cols>
    <col min="1" max="3" width="11.42578125" style="5"/>
    <col min="4" max="4" width="24.28515625" style="5" customWidth="1"/>
    <col min="5" max="7" width="11.42578125" style="5"/>
    <col min="8" max="8" width="0" style="5" hidden="1" customWidth="1"/>
    <col min="9" max="16384" width="11.42578125" style="5"/>
  </cols>
  <sheetData>
    <row r="3" spans="3:10" ht="60">
      <c r="D3" s="19" t="s">
        <v>191</v>
      </c>
      <c r="E3" s="20" t="s">
        <v>163</v>
      </c>
      <c r="F3" s="20" t="s">
        <v>164</v>
      </c>
      <c r="G3" s="20" t="s">
        <v>165</v>
      </c>
      <c r="H3" s="20" t="s">
        <v>166</v>
      </c>
      <c r="I3" s="20" t="s">
        <v>167</v>
      </c>
      <c r="J3" s="20" t="s">
        <v>168</v>
      </c>
    </row>
    <row r="4" spans="3:10">
      <c r="C4" s="5">
        <v>1</v>
      </c>
      <c r="D4" s="6" t="s">
        <v>221</v>
      </c>
      <c r="E4" s="6">
        <v>6.04</v>
      </c>
      <c r="F4" s="6">
        <v>4.34</v>
      </c>
      <c r="G4" s="6">
        <v>2.4900000000000002</v>
      </c>
      <c r="H4" s="6">
        <v>15</v>
      </c>
      <c r="I4" s="6">
        <v>1.4</v>
      </c>
      <c r="J4" s="6">
        <v>5</v>
      </c>
    </row>
    <row r="5" spans="3:10">
      <c r="C5" s="5">
        <v>2</v>
      </c>
      <c r="D5" s="6"/>
      <c r="E5" s="6"/>
      <c r="F5" s="6"/>
      <c r="G5" s="6"/>
      <c r="H5" s="6"/>
      <c r="I5" s="6"/>
      <c r="J5" s="6"/>
    </row>
    <row r="6" spans="3:10">
      <c r="C6" s="5">
        <v>3</v>
      </c>
      <c r="D6" s="6"/>
      <c r="E6" s="6"/>
      <c r="F6" s="6"/>
      <c r="G6" s="6"/>
      <c r="H6" s="6"/>
      <c r="I6" s="6"/>
      <c r="J6" s="6"/>
    </row>
    <row r="7" spans="3:10">
      <c r="C7" s="5">
        <v>4</v>
      </c>
      <c r="D7" s="6"/>
      <c r="E7" s="6"/>
      <c r="F7" s="6"/>
      <c r="G7" s="6"/>
      <c r="H7" s="6"/>
      <c r="I7" s="6"/>
      <c r="J7" s="6"/>
    </row>
    <row r="8" spans="3:10">
      <c r="C8" s="5">
        <v>5</v>
      </c>
      <c r="D8" s="6"/>
      <c r="E8" s="6"/>
      <c r="F8" s="6"/>
      <c r="G8" s="6"/>
      <c r="H8" s="6"/>
      <c r="I8" s="6"/>
      <c r="J8" s="6"/>
    </row>
    <row r="9" spans="3:10">
      <c r="C9" s="5">
        <v>6</v>
      </c>
      <c r="D9" s="6"/>
      <c r="E9" s="6"/>
      <c r="F9" s="6"/>
      <c r="G9" s="6"/>
      <c r="H9" s="6"/>
      <c r="I9" s="6"/>
      <c r="J9" s="6"/>
    </row>
  </sheetData>
  <sheetProtection password="DE3F" sheet="1" objects="1" scenarios="1"/>
  <protectedRanges>
    <protectedRange sqref="D4:J9" name="Bereich1"/>
  </protectedRange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Anwendung</vt:lpstr>
      <vt:lpstr>Nährstoffsituation Betrieb</vt:lpstr>
      <vt:lpstr>Nährstoffanfall</vt:lpstr>
      <vt:lpstr>Gülle</vt:lpstr>
      <vt:lpstr>Nährstoffverwertbarkeit Kultur</vt:lpstr>
      <vt:lpstr>Zuschläge+Abzüge</vt:lpstr>
      <vt:lpstr>eigene Analysen</vt:lpstr>
      <vt:lpstr>Acker</vt:lpstr>
      <vt:lpstr>'Nährstoffsituation Betrieb'!Druckbereich</vt:lpstr>
      <vt:lpstr>Grünland</vt:lpstr>
      <vt:lpstr>Gülle</vt:lpstr>
      <vt:lpstr>Tiere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2017-09-14T06:44:27Z</dcterms:modified>
</cp:coreProperties>
</file>